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Escritorio/Carpeta insumos apoyo evaluación/Evaluación Técnica Definitiva 23082024/"/>
    </mc:Choice>
  </mc:AlternateContent>
  <xr:revisionPtr revIDLastSave="194" documentId="13_ncr:1_{7718EC3E-A9CA-465B-8701-4732FBBA167B}" xr6:coauthVersionLast="47" xr6:coauthVersionMax="47" xr10:uidLastSave="{90A087DB-0EA7-46F7-9FE4-7631FCC7DFC4}"/>
  <bookViews>
    <workbookView xWindow="-120" yWindow="-120" windowWidth="20730" windowHeight="11040" tabRatio="863" firstSheet="1" xr2:uid="{00473EA7-88E8-491B-B800-433EC08ABE0C}"/>
  </bookViews>
  <sheets>
    <sheet name="Resumen Región 4" sheetId="15" r:id="rId1"/>
    <sheet name="TV LINE" sheetId="21" r:id="rId2"/>
    <sheet name="EME INGENIERIA" sheetId="20" r:id="rId3"/>
    <sheet name="SPACE" sheetId="6" r:id="rId4"/>
    <sheet name="DATASET" sheetId="16" r:id="rId5"/>
    <sheet name="DIGINORTE" sheetId="19" r:id="rId6"/>
    <sheet name="Variables" sheetId="2"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1" i="15" l="1"/>
  <c r="I31" i="15"/>
  <c r="I29" i="15"/>
  <c r="I28" i="15"/>
  <c r="H31" i="15"/>
  <c r="H29" i="15"/>
  <c r="H28" i="15"/>
  <c r="B31" i="15"/>
  <c r="B30" i="15"/>
  <c r="B29" i="15"/>
  <c r="B28" i="15"/>
  <c r="B27" i="15"/>
  <c r="B69" i="21"/>
  <c r="E69" i="21" s="1"/>
  <c r="F50" i="21"/>
  <c r="G50" i="21" s="1"/>
  <c r="D38" i="21"/>
  <c r="C38" i="21"/>
  <c r="E65" i="21"/>
  <c r="E27" i="15"/>
  <c r="C27" i="15"/>
  <c r="E38" i="21" l="1"/>
  <c r="C34" i="21" s="1"/>
  <c r="C45" i="21" s="1"/>
  <c r="D27" i="15" s="1"/>
  <c r="B18" i="21"/>
  <c r="F27" i="15" s="1"/>
  <c r="B68" i="16"/>
  <c r="E65" i="20"/>
  <c r="C28" i="15"/>
  <c r="E28" i="15"/>
  <c r="E64" i="19"/>
  <c r="E31" i="15"/>
  <c r="C31" i="15"/>
  <c r="E64" i="16"/>
  <c r="E30" i="15"/>
  <c r="C30" i="15"/>
  <c r="C29" i="15"/>
  <c r="E3" i="15"/>
  <c r="E64" i="6"/>
  <c r="E5" i="15"/>
  <c r="E29" i="15"/>
  <c r="D25" i="21" l="1"/>
  <c r="D24" i="21"/>
  <c r="D23" i="21"/>
  <c r="D22" i="21"/>
  <c r="F49" i="6"/>
  <c r="G49" i="6" s="1"/>
  <c r="G29" i="15" s="1"/>
  <c r="F50" i="20"/>
  <c r="G50" i="20" s="1"/>
  <c r="G28" i="15" s="1"/>
  <c r="F49" i="19"/>
  <c r="G49" i="19" s="1"/>
  <c r="G31" i="15" s="1"/>
  <c r="B68" i="6"/>
  <c r="B69" i="20"/>
  <c r="E69" i="20" s="1"/>
  <c r="J28" i="15" s="1"/>
  <c r="D38" i="20"/>
  <c r="C38" i="20"/>
  <c r="B68" i="19"/>
  <c r="E68" i="19" s="1"/>
  <c r="J31" i="15" s="1"/>
  <c r="D37" i="19"/>
  <c r="C37" i="19"/>
  <c r="D37" i="16"/>
  <c r="C37" i="16"/>
  <c r="D37" i="6"/>
  <c r="C37" i="6"/>
  <c r="F49" i="16"/>
  <c r="G49" i="16" s="1"/>
  <c r="E68" i="6"/>
  <c r="J29" i="15" s="1"/>
  <c r="K29" i="15" l="1"/>
  <c r="K28" i="15"/>
  <c r="E37" i="19"/>
  <c r="C33" i="19" s="1"/>
  <c r="C44" i="19" s="1"/>
  <c r="B16" i="19" s="1"/>
  <c r="D26" i="21"/>
  <c r="E38" i="20"/>
  <c r="C34" i="20" s="1"/>
  <c r="C45" i="20" s="1"/>
  <c r="B16" i="20" s="1"/>
  <c r="E37" i="16"/>
  <c r="C33" i="16" s="1"/>
  <c r="C44" i="16" s="1"/>
  <c r="B16" i="16" s="1"/>
  <c r="E37" i="6"/>
  <c r="C33" i="6" s="1"/>
  <c r="C44" i="6" s="1"/>
  <c r="B16" i="6" s="1"/>
  <c r="B18" i="19" l="1"/>
  <c r="D31" i="15"/>
  <c r="B18" i="16"/>
  <c r="D22" i="16" s="1"/>
  <c r="D30" i="15"/>
  <c r="B18" i="6"/>
  <c r="F29" i="15" s="1"/>
  <c r="D29" i="15"/>
  <c r="B18" i="20"/>
  <c r="D23" i="20" s="1"/>
  <c r="D28" i="15"/>
  <c r="D24" i="16" l="1"/>
  <c r="D23" i="16"/>
  <c r="D22" i="6"/>
  <c r="D24" i="6"/>
  <c r="D25" i="6"/>
  <c r="D23" i="6"/>
  <c r="D24" i="20"/>
  <c r="D22" i="20"/>
  <c r="F31" i="15"/>
  <c r="D22" i="19"/>
  <c r="D25" i="19"/>
  <c r="D24" i="19"/>
  <c r="D23" i="19"/>
  <c r="D25" i="16"/>
  <c r="F30" i="15"/>
  <c r="D25" i="20"/>
  <c r="F28" i="15"/>
  <c r="D26" i="6" l="1"/>
  <c r="D26" i="20"/>
  <c r="D26" i="16"/>
  <c r="D26" i="19"/>
</calcChain>
</file>

<file path=xl/sharedStrings.xml><?xml version="1.0" encoding="utf-8"?>
<sst xmlns="http://schemas.openxmlformats.org/spreadsheetml/2006/main" count="627" uniqueCount="166">
  <si>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</si>
  <si>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</si>
  <si>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</si>
  <si>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</si>
  <si>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</si>
  <si>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</si>
  <si>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</si>
  <si>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</si>
  <si>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</si>
  <si>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ATLÁNTICO</t>
  </si>
  <si>
    <t>BARANOA</t>
  </si>
  <si>
    <t>PALMAR DE VARELA</t>
  </si>
  <si>
    <t>POLONUEVO</t>
  </si>
  <si>
    <t>PONEDERA</t>
  </si>
  <si>
    <t>SABANAGRANDE</t>
  </si>
  <si>
    <t>SABANALARGA</t>
  </si>
  <si>
    <t>SANTO TOMÁS</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</si>
  <si>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</si>
  <si>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</si>
  <si>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</si>
  <si>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</si>
  <si>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</si>
  <si>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</si>
  <si>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</si>
  <si>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</si>
  <si>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</si>
  <si>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</si>
  <si>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</si>
  <si>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</si>
  <si>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</si>
  <si>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</si>
  <si>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Observación</t>
  </si>
  <si>
    <t>PROPONENTE</t>
  </si>
  <si>
    <t xml:space="preserve">	TV COMUNICACIONES JL S.A.S. Y/O TV LINE'S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</si>
  <si>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</si>
  <si>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</si>
  <si>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</si>
  <si>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</si>
  <si>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</si>
  <si>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</si>
  <si>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</si>
  <si>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</si>
  <si>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TV COMUNICACIONES JL S.A.S. Y/O TV LINE'S S.A.S.</t>
  </si>
  <si>
    <t>JOSÉ LUIS RAMÍREZ ACEVEDO</t>
  </si>
  <si>
    <t>SI</t>
  </si>
  <si>
    <t>Se realiza la verificacion de la información contra el anexo 1.5 camara de comercio y carta de presentación.</t>
  </si>
  <si>
    <t>RESUMEN REQUISITOS HABILITANTES</t>
  </si>
  <si>
    <t>REQUISITO HABILITANTE</t>
  </si>
  <si>
    <t>CUMPLE / NO CUMPLE</t>
  </si>
  <si>
    <t>Requisitos Jurídicos</t>
  </si>
  <si>
    <t>CUMPLE</t>
  </si>
  <si>
    <t>Requisitos Técnicos</t>
  </si>
  <si>
    <t>RECHAZADO</t>
  </si>
  <si>
    <t>El proponente presenta el formato No. 7 con un ofrecimiento condicionado, que indica que el FONDO ÚNICO DE TIC, financie el 60% de la tarifa.</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</si>
  <si>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</si>
  <si>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</si>
  <si>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</si>
  <si>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</si>
  <si>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</si>
  <si>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</si>
  <si>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</si>
  <si>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</si>
  <si>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</si>
  <si>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</si>
  <si>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</si>
  <si>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</si>
  <si>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</si>
  <si>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</si>
  <si>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</si>
  <si>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</si>
  <si>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</si>
  <si>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</si>
  <si>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</si>
  <si>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</si>
  <si>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</si>
  <si>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</si>
  <si>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</si>
  <si>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</si>
  <si>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</si>
  <si>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</si>
  <si>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</si>
  <si>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Teniendo en cuenta el anexo 2b (radicado V3462460508164944-0273551OK de fecha 16/07/2024) presentado por el proponenten y lo establecido en los términos de referencia en el numeral 11.2.3., "Cuando el documento se refiere al reporte para el último corte oficial de acuerdo con lo establecido en la agenda de reportes sectoriales, la validación se hará con respecto al reporte para el corte correspondiente al año y mes más reciente reportado en la plataforma plataforma HECaa - Herramienta de Cargue, Análisis y Auditoría.", y luego de realizar la validación en la plataforma HECAA, la entidad evidencia el cargue del reporte para el trimestre 1 de 2024 con el radicado V3462460508164645-0273553OK del 16/07/2024 para acreditación de la condición.</t>
  </si>
  <si>
    <t>Contenido de la propuesta técnica</t>
  </si>
  <si>
    <t>Autorización de recolección, tratamiento y protección de datos</t>
  </si>
  <si>
    <t>11.2.4 Contenido de la propuesta técnica</t>
  </si>
  <si>
    <t>VALIDACIÓN DE LA PROPUESTA</t>
  </si>
  <si>
    <t>Cantidad de accesos a internet fijo de la propuesta</t>
  </si>
  <si>
    <r>
      <rPr>
        <sz val="9"/>
        <color rgb="FF4472C4"/>
        <rFont val="Arial Narrow"/>
        <family val="2"/>
      </rPr>
      <t xml:space="preserve">
 </t>
    </r>
    <r>
      <rPr>
        <sz val="9"/>
        <color rgb="FF000000"/>
        <rFont val="Arial Narrow"/>
        <family val="2"/>
      </rPr>
      <t>Teniendo en cuenta el anexo 2b (radicado V3462460508164944-0273551OK de fecha 16/07/2024) presentado por el proponenten y lo establecido en los términos de referencia en el numeral 11.2.3., "Cuando el documento se refiere al reporte para el último corte oficial de acuerdo con lo establecido en la agenda de reportes sectoriales, la validación se hará con respecto al reporte para el corte correspondiente al año y mes más reciente reportado en la plataforma plataforma HECaa - Herramienta de Cargue, Análisis y Auditoría.", y luego de realizar la validación en la plataforma HECAA, la entidad evidencia el cargue del reporte para el trimestre 1 de 2024 con el radicado V3462460508164645-0273553OK del 16/07/2024 para acreditación de la condición.</t>
    </r>
  </si>
  <si>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</si>
  <si>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</si>
  <si>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</si>
  <si>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</si>
  <si>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t>El proponente allega en la subsanación un ajuste en el formato No. 3, propuesta técnica relacionado con Plan de retención de suscriptores nuevos, ajustando el tiempo adicional en 6 meses para quienes decidan continuar con el servicio, se mantiene el estado inicialmente de la evaluación preliminar como CUMPLE.</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</si>
  <si>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</si>
  <si>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</si>
  <si>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</si>
  <si>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</si>
  <si>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</si>
  <si>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</si>
  <si>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</si>
  <si>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</si>
  <si>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</si>
  <si>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</si>
  <si>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</si>
  <si>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BARANOA
PALMAR DE VARELA
POLONUEVO
PONEDERA
SABANAGRANDE
SABANALARGA
SANTO TOMÁS</t>
  </si>
  <si>
    <t>El proponente alllega como subsanación, en ajuste en la numeración del formato No. 5 correspondiente a  los municipios de presencia en la region, sin embargo el mismo no presenta cambios en la relación de municipios que se acredita y validados en el informe de evaluación preliminar.
Por lo anterior y Teniendo en cuenta el anexo 2b (radicado V3462460508164944-0273551OK de fecha 16/07/2024) presentado por el proponenten y lo establecido en los términos de referencia en el numeral 11.2.3., "Cuando el documento se refiere al reporte para el último corte oficial de acuerdo con lo establecido en la agenda de reportes sectoriales, la validación se hará con respecto al reporte para el corte correspondiente al año y mes más reciente reportado en la plataforma plataforma HECaa - Herramienta de Cargue, Análisis y Auditoría.", y luego de realizar la validación en la plataforma HECAA, la entidad evidencia el cargue del reporte para el trimestre 1 de 2024 con el radicado V3462460508164645-0273553OK del 16/07/2024 para acreditación de la condición.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</si>
  <si>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</si>
  <si>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</si>
  <si>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</si>
  <si>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</si>
  <si>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</si>
  <si>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</si>
  <si>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</si>
  <si>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</si>
  <si>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</si>
  <si>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</si>
  <si>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</si>
  <si>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</si>
  <si>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</si>
  <si>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El porponente allega subsanación para el criterio ponderable, mejorando el ofrecimiento realizado inicialmente a 6 meses más de operación y de igual manera ajutsando la numeración del anexo No. 6 ofreciemiento tiempo de adicional de operación, por lo anterior se ajuste en la evaluación definitva el ofrecimiento, pero no se otorga puntaje para el criterio de priorización.</t>
  </si>
  <si>
    <t>20.2.3 Valor  tarifa mensual por servicio de Conectividad ($ / mes) :</t>
  </si>
  <si>
    <t>Valor mínimo</t>
  </si>
  <si>
    <t>Valor máximo</t>
  </si>
  <si>
    <t>Ofrecimiento</t>
  </si>
  <si>
    <t>Validación de la condición</t>
  </si>
  <si>
    <t>NA</t>
  </si>
  <si>
    <r>
      <rPr>
        <sz val="9"/>
        <color rgb="FF000000"/>
        <rFont val="Arial Narrow"/>
      </rPr>
      <t xml:space="preserve">El proponente allega en la subsanación la corrección del formato No. 7 mostrando el ofrecimiento mensual, condicionado a que el FONDO ÚNICO DE TIC, financie el 60%.
Luego de verificar se evidencia que la subsanación no está en correspondencia con lo descrito en los terminos de referencia en el numeral 4.Distribución de recursos:
" (...) el Fondo Único de TIC apalancará con sus recursos lo correspondiente al CAPEX para el despliegue de la solución de acceso Internet, es decir, la última milla para llevar el servicio al usuario final, </t>
    </r>
    <r>
      <rPr>
        <b/>
        <u/>
        <sz val="9"/>
        <color rgb="FF000000"/>
        <rFont val="Arial Narrow"/>
      </rPr>
      <t>los proveedores interesados deberán dar una contraprestación para la tarifa del servicio mensual de Internet de sus beneficiarios correspondiente al 60%</t>
    </r>
    <r>
      <rPr>
        <sz val="9"/>
        <color rgb="FF000000"/>
        <rFont val="Arial Narrow"/>
      </rPr>
      <t xml:space="preserve"> y el 40% restante, estará a cargo del beneficiario, precisando que la tarifa será uno de los criterios de priorización (ponderación) y por consiguiente el interesado realizará su respectivo ofrecimiento" (subrayado y negrita fuera de texto).  
En este sentido, la propuesta presenta un condicionamiento en lo referente al valor de la tarifa mensual por el servicio de conectividad, ya que indica que el Fondo Único de TIC apalancará parcialmente el OPEX
Por lo anterior, se rechaza la propuesta por la causal indicada en los términos de referencia en su numeral 19 "Cuando la propuesta se presente con condicionamientos para la selección por parte del Comité.".
No habilitado.</t>
    </r>
  </si>
  <si>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</si>
  <si>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</si>
  <si>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</si>
  <si>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</si>
  <si>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PENDIENTES</t>
  </si>
  <si>
    <t>EME INGENIERIA SA BIC</t>
  </si>
  <si>
    <t>GONZALO JAIMES MUÑOZ</t>
  </si>
  <si>
    <t>Si</t>
  </si>
  <si>
    <t>RUTIC</t>
  </si>
  <si>
    <t>El proponente aporta dentro del término de traslado, el Anexo. Autorización de recolección, tratamiento y protección de datos para la región, por lo cual se ajusta la evaluación definitiva a CUMPLE.</t>
  </si>
  <si>
    <t>Validado en documento ANEXO 2A_Reporte_Accesos.pdf  contra el boletín del trimestre 4 de 2023.</t>
  </si>
  <si>
    <t>No aportó Anexo 5 y validado el boletín del trimestre 4 de 2023, no reporta presencia en los municipios que integran la región.</t>
  </si>
  <si>
    <t>Validado en Anexo_6_Ofrecimiento_Operacional_Adicional</t>
  </si>
  <si>
    <t>Validado en docuemnto Anexo_7_Tarifa Mensual</t>
  </si>
  <si>
    <t>SPACE COMUNICACIONES SAS</t>
  </si>
  <si>
    <t>SPACE COMUNICACIONES S.A.S.</t>
  </si>
  <si>
    <t>Fredy Alexander Báez Piamba</t>
  </si>
  <si>
    <t xml:space="preserve">Información registrata en Boletín del trimestre 4 de 2023, que fue actualizada de acuerdo a lo indicado en los términos de referencia en el numeral 11.2.3. (Resolución 3484 de 2012 en el inciso C del Artículo 12). 
Mediante la platafroma HECAA con  Radicado No. V3462460440175401-0269717OK del 09/05/2024, se ajusta el trimestre 4 a 3.283 accesos a Internet fijo.
</t>
  </si>
  <si>
    <t>1. BARANOA
2. SABANALARGA
3. SANTO TOMAS
4. POLO NUEVO
5. PONEDERA</t>
  </si>
  <si>
    <t>Validado el anexo 5 y contrastado con la información en la platafroma HECAA con  Radicado No. V3462460440175401-0269717OK del 09/05/2024, se encuentra presencia en 5 municipios de la región.</t>
  </si>
  <si>
    <t>Valdiado mediante PROPUESTA …SPACE …pdf - Folio 43</t>
  </si>
  <si>
    <t>Valdiado mediante PROPUESTA …SPACE …pdf - Folio 44</t>
  </si>
  <si>
    <t>Información registrata en Boletín del trimestre 4 de 2023, que fue actualizada de acuerdo a lo indicado en los términos de referencia en el numeral 11.2.3. (Resolución 3484 de 2012 en el inciso C del Artículo 12). 
Mediante la platafroma HECAA con  Radicado No. V3462460440175401-0269717OK del 09/05/2024, se ajusta el trimestre 4 a 3.283 accesos a Internet fijo.</t>
  </si>
  <si>
    <t>SERVICIOS ESPECIALIZADOS EN TELECOMUNICACIONES DATASET S.A.</t>
  </si>
  <si>
    <t>ANDRES FELIPE CASAS
CASTELLANOS</t>
  </si>
  <si>
    <t>Luego de revisada la información que aporta el proponente en etapa de subsanación, se evidencia que realizó el trámite de modificación al RUTIC incluyendo el servicio de valor agregado como ISP el cual se encuentra vigente.</t>
  </si>
  <si>
    <t>NO CUMPLE</t>
  </si>
  <si>
    <t>Luego de revisada la información que aporta el proponente en etapa de subsanación, no permite evidenciar información reportada en Colombia TIC, ya sea en en Boletín Trimestral del sector TIC o en la platadorma HECAA, el soporte suministrado por el proponente que corresponde a una certificado de Infraestructura común de telecomunicaciones con Media Commerce, no es el instrumento requerido por la entidad para la acreditación del requisito.
Por lo anterior, se mantiente la observación, ya que la entidad no logra evidenciar información registrada en el boletín del trimestre 4 de 2023 o información reportada en la platadorma HECAA, por lo anterior no se acredita el requisito.</t>
  </si>
  <si>
    <t>El proponente aporta el anexo Autorización de recolección, tratamiento y protección de datos dentro del término de subsanaciones al informe de evaluación preliminar.</t>
  </si>
  <si>
    <t>No se puede validar la información del anexo 5, ya que no se logra evidenciar información registrada en el boletín del trimestre 4 de 2023 o información reportada en la platadorma HECAA, por lo anterior no se acredita el requisito.</t>
  </si>
  <si>
    <t>No habilitado</t>
  </si>
  <si>
    <t>DIGINORTE S.A.S</t>
  </si>
  <si>
    <t>FRANCY PAOLA JIMENEZ CRISTANCHO</t>
  </si>
  <si>
    <r>
      <t xml:space="preserve">Para la acreditación de la cantidad de accesos se toma el valor reportado en boletín trimestral del sector TIC para el cuarto trimestre de año 2023 de acuerdo a lo establecido en los TÉRMINOS DE REFERENCIA DEFINITIVOS en su numeral 11.2.3.:  
(…) " </t>
    </r>
    <r>
      <rPr>
        <i/>
        <sz val="9"/>
        <color theme="1"/>
        <rFont val="Arial Narrow"/>
        <family val="2"/>
      </rPr>
      <t xml:space="preserve"> </t>
    </r>
    <r>
      <rPr>
        <b/>
        <i/>
        <u/>
        <sz val="9"/>
        <color theme="1"/>
        <rFont val="Arial Narrow"/>
        <family val="2"/>
      </rPr>
      <t>será validado bajo uno de los dos mecanismos que se indican a continuación, priorizando la revisión del mecanismo A</t>
    </r>
    <r>
      <rPr>
        <i/>
        <sz val="9"/>
        <color theme="1"/>
        <rFont val="Arial Narrow"/>
        <family val="2"/>
      </rPr>
      <t xml:space="preserve"> y en aquellos casos que no se encuentre el proveedor, se validará el mecanismo B.  
</t>
    </r>
    <r>
      <rPr>
        <b/>
        <i/>
        <sz val="9"/>
        <color theme="1"/>
        <rFont val="Arial Narrow"/>
        <family val="2"/>
      </rPr>
      <t>A. Último boletín trimestral del sector TIC</t>
    </r>
    <r>
      <rPr>
        <i/>
        <sz val="9"/>
        <color theme="1"/>
        <rFont val="Arial Narrow"/>
        <family val="2"/>
      </rPr>
      <t>: La cantidad de usuarios reportados en el Sistema de Información Integral del Sector de TIC -Colombia TIC- que deberá ser diligenciada en el Anexo No. 2a– USUARIOS (ACCESOS) REPORTE COLOMBIA TIC - ÚLTIMO BOLETÍN OFICIAL" (...) (Subrayado y negrita fuera de texto)</t>
    </r>
  </si>
  <si>
    <t>BARANOA
PALMAR DE VARELA
POLONUEVO
SABANAGRANDE
SABANALARGA
SANTO TOMAS</t>
  </si>
  <si>
    <t>Se valida la informacion aportada por el proponenete  en el ANEXO 5, OFRECIMIENTO PRESENCIA EN LA REGIÓN DE INTERÉS CON ACCESOS A INTERNET FIJO contra lo reportado en el boletín trimestral del sector TIC para el cuarto trimestre de año 2023 encontrando presencia en 6 muncipios de la región. No se evidencia presencia en en en el municipios de Ponedera como lo indica el citado anexo.</t>
  </si>
  <si>
    <t>Información validada en el Boletín TIC del trimestre 3 de 2023.</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</si>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</sst>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24">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14"/>
      <color theme="1"/>
      <name val="Arial Narrow"/>
      <family val="2"/>
    </font>
    <font>
      <b/>
      <sz val="9"/>
      <name val="Arial Narrow"/>
      <family val="2"/>
    </font>
    <font>
      <i/>
      <sz val="9"/>
      <color theme="1"/>
      <name val="Arial Narrow"/>
      <family val="2"/>
    </font>
    <font>
      <b/>
      <i/>
      <sz val="9"/>
      <color theme="1"/>
      <name val="Arial Narrow"/>
      <family val="2"/>
    </font>
    <font>
      <b/>
      <i/>
      <u/>
      <sz val="9"/>
      <color theme="1"/>
      <name val="Arial Narrow"/>
      <family val="2"/>
    </font>
    <font>
      <sz val="9"/>
      <color rgb="FF000000"/>
      <name val="Arial Narrow"/>
      <family val="2"/>
    </font>
    <font>
      <b/>
      <sz val="9"/>
      <color rgb="FF000000"/>
      <name val="Arial Narrow"/>
      <family val="2"/>
    </font>
    <font>
      <u/>
      <sz val="9"/>
      <color rgb="FF000000"/>
      <name val="Arial Narrow"/>
      <family val="2"/>
    </font>
    <font>
      <sz val="9"/>
      <color rgb="FF4472C4"/>
      <name val="Arial Narrow"/>
      <family val="2"/>
    </font>
    <font>
      <sz val="9"/>
      <color theme="4"/>
      <name val="Arial Narrow"/>
      <family val="2"/>
    </font>
    <font>
      <sz val="9"/>
      <color rgb="FF000000"/>
      <name val="Arial Narrow"/>
    </font>
    <font>
      <b/>
      <u/>
      <sz val="9"/>
      <color rgb="FF000000"/>
      <name val="Arial Narrow"/>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83">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0" xfId="0" applyAlignment="1">
      <alignment vertical="top" wrapText="1"/>
    </xf>
    <xf numFmtId="165" fontId="0" fillId="0" borderId="0" xfId="0" applyNumberFormat="1" applyAlignment="1">
      <alignment wrapText="1"/>
    </xf>
    <xf numFmtId="164" fontId="0" fillId="0" borderId="0" xfId="0" applyNumberFormat="1" applyAlignment="1">
      <alignment wrapText="1"/>
    </xf>
    <xf numFmtId="165" fontId="0" fillId="0" borderId="0" xfId="0" applyNumberFormat="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2" fillId="0" borderId="0" xfId="0" applyFont="1"/>
    <xf numFmtId="0" fontId="13" fillId="2" borderId="1" xfId="0" applyFont="1" applyFill="1" applyBorder="1" applyAlignment="1">
      <alignment horizontal="center" vertical="center" wrapText="1"/>
    </xf>
    <xf numFmtId="3" fontId="13" fillId="2"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7"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13" fillId="2" borderId="1" xfId="0" applyFont="1" applyFill="1" applyBorder="1" applyAlignment="1">
      <alignment horizont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 xfId="0" applyFont="1" applyFill="1" applyBorder="1" applyAlignment="1">
      <alignment horizont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21" fillId="0" borderId="27" xfId="0" applyFont="1" applyBorder="1" applyAlignment="1">
      <alignment horizontal="left" vertical="center" wrapText="1"/>
    </xf>
    <xf numFmtId="0" fontId="21" fillId="0" borderId="28" xfId="0" applyFont="1" applyBorder="1" applyAlignment="1">
      <alignment horizontal="left" vertical="center" wrapText="1"/>
    </xf>
    <xf numFmtId="0" fontId="21" fillId="0" borderId="29" xfId="0" applyFont="1" applyBorder="1" applyAlignment="1">
      <alignment horizontal="left" vertical="center" wrapText="1"/>
    </xf>
    <xf numFmtId="0" fontId="21" fillId="0" borderId="24"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3" fillId="0" borderId="12" xfId="0" applyFont="1" applyBorder="1" applyAlignment="1">
      <alignment horizontal="center" vertical="center"/>
    </xf>
    <xf numFmtId="0" fontId="10" fillId="0" borderId="1" xfId="0" applyFont="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0" borderId="3" xfId="0" applyFont="1" applyBorder="1" applyAlignment="1">
      <alignment horizontal="center"/>
    </xf>
    <xf numFmtId="0" fontId="5" fillId="0" borderId="2" xfId="0" applyFont="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3" fillId="0" borderId="1"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8" fillId="2" borderId="1" xfId="0" applyFont="1" applyFill="1" applyBorder="1" applyAlignment="1">
      <alignment horizontal="center"/>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17" fillId="0" borderId="2" xfId="0" applyFont="1" applyFill="1" applyBorder="1" applyAlignment="1">
      <alignmen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22" fillId="0" borderId="2" xfId="0" applyFont="1" applyFill="1" applyBorder="1" applyAlignment="1">
      <alignmen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left"/>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cellXfs>
  <cellStyles count="3">
    <cellStyle name="Moneda" xfId="2" builtinId="4"/>
    <cellStyle name="Normal" xfId="0" builtinId="0"/>
    <cellStyle name="Porcentaje" xfId="1" builtinId="5"/>
  </cellStyles>
  <dxfs count="9">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L37"/>
  <sheetViews>
    <sheetView tabSelected="1" workbookViewId="0">
      <selection activeCell="G32" sqref="G32"/>
    </sheetView>
  </sheetViews>
  <sheetFormatPr defaultColWidth="17.140625" defaultRowHeight="15"/>
  <cols>
    <col min="1" max="1" width="17.140625" style="34"/>
    <col min="2" max="2" width="46.140625" style="34" customWidth="1"/>
    <col min="3" max="3" width="25.7109375" style="34" customWidth="1"/>
    <col min="4" max="11" width="17.140625" style="34"/>
    <col min="12" max="12" width="146.85546875" style="34" customWidth="1"/>
    <col min="13" max="16384" width="17.140625" style="34"/>
  </cols>
  <sheetData>
    <row r="1" spans="1:8" ht="27.75" customHeight="1">
      <c r="A1" s="75" t="s">
        <v>0</v>
      </c>
      <c r="B1" s="75"/>
      <c r="C1" s="75"/>
      <c r="D1" s="75"/>
      <c r="E1" s="75"/>
      <c r="F1" s="75"/>
      <c r="G1" s="75"/>
      <c r="H1" s="75"/>
    </row>
    <row r="3" spans="1:8" ht="45">
      <c r="A3" s="44" t="s">
        <v>1</v>
      </c>
      <c r="B3" s="45">
        <v>4</v>
      </c>
      <c r="D3" s="44" t="s">
        <v>2</v>
      </c>
      <c r="E3" s="45">
        <f>+SUM(D8:D22)</f>
        <v>3142</v>
      </c>
    </row>
    <row r="4" spans="1:8" ht="9.75" customHeight="1"/>
    <row r="5" spans="1:8" ht="45">
      <c r="A5" s="44" t="s">
        <v>3</v>
      </c>
      <c r="B5" s="46">
        <v>1596613584</v>
      </c>
      <c r="D5" s="44" t="s">
        <v>4</v>
      </c>
      <c r="E5" s="45">
        <f>+COUNTA(B8:B22)</f>
        <v>7</v>
      </c>
    </row>
    <row r="7" spans="1:8" s="2" customFormat="1" ht="45">
      <c r="A7" s="44" t="s">
        <v>5</v>
      </c>
      <c r="B7" s="44" t="s">
        <v>6</v>
      </c>
      <c r="C7" s="44" t="s">
        <v>7</v>
      </c>
      <c r="D7" s="44" t="s">
        <v>8</v>
      </c>
      <c r="F7" s="65"/>
      <c r="G7" s="65"/>
    </row>
    <row r="8" spans="1:8">
      <c r="A8" s="47">
        <v>1</v>
      </c>
      <c r="B8" s="3" t="s">
        <v>9</v>
      </c>
      <c r="C8" s="3" t="s">
        <v>10</v>
      </c>
      <c r="D8" s="3">
        <v>679</v>
      </c>
    </row>
    <row r="9" spans="1:8">
      <c r="A9" s="47">
        <v>2</v>
      </c>
      <c r="B9" s="3" t="s">
        <v>9</v>
      </c>
      <c r="C9" s="3" t="s">
        <v>11</v>
      </c>
      <c r="D9" s="3">
        <v>315</v>
      </c>
    </row>
    <row r="10" spans="1:8">
      <c r="A10" s="47">
        <v>3</v>
      </c>
      <c r="B10" s="3" t="s">
        <v>9</v>
      </c>
      <c r="C10" s="3" t="s">
        <v>12</v>
      </c>
      <c r="D10" s="3">
        <v>197</v>
      </c>
      <c r="G10" s="63"/>
    </row>
    <row r="11" spans="1:8">
      <c r="A11" s="47">
        <v>4</v>
      </c>
      <c r="B11" s="3" t="s">
        <v>9</v>
      </c>
      <c r="C11" s="3" t="s">
        <v>13</v>
      </c>
      <c r="D11" s="3">
        <v>260</v>
      </c>
    </row>
    <row r="12" spans="1:8">
      <c r="A12" s="47">
        <v>5</v>
      </c>
      <c r="B12" s="3" t="s">
        <v>9</v>
      </c>
      <c r="C12" s="3" t="s">
        <v>14</v>
      </c>
      <c r="D12" s="3">
        <v>353</v>
      </c>
      <c r="F12" s="64"/>
    </row>
    <row r="13" spans="1:8">
      <c r="A13" s="47">
        <v>6</v>
      </c>
      <c r="B13" s="3" t="s">
        <v>9</v>
      </c>
      <c r="C13" s="3" t="s">
        <v>15</v>
      </c>
      <c r="D13" s="3">
        <v>1014</v>
      </c>
    </row>
    <row r="14" spans="1:8">
      <c r="A14" s="47">
        <v>7</v>
      </c>
      <c r="B14" s="3" t="s">
        <v>9</v>
      </c>
      <c r="C14" s="3" t="s">
        <v>16</v>
      </c>
      <c r="D14" s="3">
        <v>324</v>
      </c>
    </row>
    <row r="15" spans="1:8">
      <c r="A15" s="47"/>
      <c r="B15" s="3"/>
      <c r="C15" s="3"/>
      <c r="D15" s="3"/>
    </row>
    <row r="16" spans="1:8">
      <c r="A16" s="47"/>
      <c r="B16" s="3"/>
      <c r="C16" s="3"/>
      <c r="D16" s="3"/>
    </row>
    <row r="17" spans="1:12">
      <c r="A17" s="47"/>
      <c r="B17" s="3"/>
      <c r="C17" s="3"/>
      <c r="D17" s="3"/>
    </row>
    <row r="18" spans="1:12">
      <c r="A18" s="47"/>
      <c r="B18" s="3"/>
      <c r="C18" s="3"/>
      <c r="D18" s="3"/>
    </row>
    <row r="19" spans="1:12">
      <c r="A19" s="47"/>
      <c r="B19" s="3"/>
      <c r="C19" s="3"/>
      <c r="D19" s="3"/>
    </row>
    <row r="20" spans="1:12">
      <c r="A20" s="47"/>
      <c r="B20" s="3"/>
      <c r="C20" s="3"/>
      <c r="D20" s="3"/>
    </row>
    <row r="21" spans="1:12">
      <c r="A21" s="47"/>
      <c r="B21" s="3"/>
      <c r="C21" s="3"/>
      <c r="D21" s="3"/>
    </row>
    <row r="22" spans="1:12">
      <c r="A22" s="47"/>
      <c r="B22" s="3"/>
      <c r="C22" s="3"/>
      <c r="D22" s="3"/>
    </row>
    <row r="23" spans="1:12" ht="15.75" thickBot="1"/>
    <row r="24" spans="1:12" ht="15.75" thickBot="1">
      <c r="A24" s="79" t="s">
        <v>17</v>
      </c>
      <c r="B24" s="80"/>
      <c r="C24" s="80"/>
      <c r="D24" s="80"/>
      <c r="E24" s="80"/>
      <c r="F24" s="80"/>
      <c r="G24" s="80"/>
      <c r="H24" s="80"/>
      <c r="I24" s="80"/>
      <c r="J24" s="80"/>
      <c r="K24" s="81"/>
    </row>
    <row r="25" spans="1:12">
      <c r="A25" s="82" t="s">
        <v>18</v>
      </c>
      <c r="B25" s="84" t="s">
        <v>19</v>
      </c>
      <c r="C25" s="76" t="s">
        <v>20</v>
      </c>
      <c r="D25" s="77"/>
      <c r="E25" s="77"/>
      <c r="F25" s="78"/>
      <c r="G25" s="76" t="s">
        <v>21</v>
      </c>
      <c r="H25" s="77"/>
      <c r="I25" s="77"/>
      <c r="J25" s="77"/>
      <c r="K25" s="78"/>
    </row>
    <row r="26" spans="1:12" s="2" customFormat="1" ht="60">
      <c r="A26" s="83"/>
      <c r="B26" s="85"/>
      <c r="C26" s="55" t="s">
        <v>22</v>
      </c>
      <c r="D26" s="44" t="s">
        <v>23</v>
      </c>
      <c r="E26" s="44" t="s">
        <v>24</v>
      </c>
      <c r="F26" s="56" t="s">
        <v>25</v>
      </c>
      <c r="G26" s="55" t="s">
        <v>26</v>
      </c>
      <c r="H26" s="44" t="s">
        <v>27</v>
      </c>
      <c r="I26" s="44" t="s">
        <v>28</v>
      </c>
      <c r="J26" s="44" t="s">
        <v>29</v>
      </c>
      <c r="K26" s="56" t="s">
        <v>30</v>
      </c>
      <c r="L26" s="2" t="s">
        <v>31</v>
      </c>
    </row>
    <row r="27" spans="1:12" ht="30.75">
      <c r="A27" s="57">
        <v>1</v>
      </c>
      <c r="B27" s="49" t="str">
        <f>'TV LINE'!B3</f>
        <v xml:space="preserve">	TV COMUNICACIONES JL S.A.S. Y/O TV LINE'S S.A.S.</v>
      </c>
      <c r="C27" s="48" t="str">
        <f>'TV LINE'!B15</f>
        <v>CUMPLE</v>
      </c>
      <c r="D27" s="3" t="str">
        <f>'TV LINE'!B16</f>
        <v>RECHAZADO</v>
      </c>
      <c r="E27" s="3" t="str">
        <f>'TV LINE'!B17</f>
        <v>CUMPLE</v>
      </c>
      <c r="F27" s="53" t="str">
        <f>'TV LINE'!B18</f>
        <v>NO HABILITADO</v>
      </c>
      <c r="G27" s="48"/>
      <c r="H27" s="73"/>
      <c r="I27" s="3"/>
      <c r="J27" s="73"/>
      <c r="K27" s="74"/>
      <c r="L27" s="62"/>
    </row>
    <row r="28" spans="1:12">
      <c r="A28" s="57">
        <v>2</v>
      </c>
      <c r="B28" s="49" t="str">
        <f>'EME INGENIERIA'!B3</f>
        <v>EME INGENIERIA SA BIC</v>
      </c>
      <c r="C28" s="48" t="str">
        <f>'EME INGENIERIA'!B15</f>
        <v>CUMPLE</v>
      </c>
      <c r="D28" s="3" t="str">
        <f>'EME INGENIERIA'!B16</f>
        <v>CUMPLE</v>
      </c>
      <c r="E28" s="3" t="str">
        <f>'EME INGENIERIA'!B17</f>
        <v>CUMPLE</v>
      </c>
      <c r="F28" s="53" t="str">
        <f>'EME INGENIERIA'!B18</f>
        <v>HABILITADO</v>
      </c>
      <c r="G28" s="48">
        <f>'EME INGENIERIA'!G50</f>
        <v>0</v>
      </c>
      <c r="H28" s="73">
        <f>'EME INGENIERIA'!E61</f>
        <v>30</v>
      </c>
      <c r="I28" s="73">
        <f>'EME INGENIERIA'!D24</f>
        <v>16</v>
      </c>
      <c r="J28" s="73">
        <f>'EME INGENIERIA'!E69</f>
        <v>10</v>
      </c>
      <c r="K28" s="74">
        <f t="shared" ref="K28:K31" si="0">SUM(G28:J28)</f>
        <v>56</v>
      </c>
    </row>
    <row r="29" spans="1:12">
      <c r="A29" s="57">
        <v>3</v>
      </c>
      <c r="B29" s="49" t="str">
        <f>SPACE!B3</f>
        <v>SPACE COMUNICACIONES SAS</v>
      </c>
      <c r="C29" s="48" t="str">
        <f>SPACE!B15</f>
        <v>CUMPLE</v>
      </c>
      <c r="D29" s="3" t="str">
        <f>SPACE!B16</f>
        <v>CUMPLE</v>
      </c>
      <c r="E29" s="3" t="str">
        <f>SPACE!B17</f>
        <v>CUMPLE</v>
      </c>
      <c r="F29" s="53" t="str">
        <f>SPACE!B18</f>
        <v>HABILITADO</v>
      </c>
      <c r="G29" s="48">
        <f>SPACE!G49</f>
        <v>40</v>
      </c>
      <c r="H29" s="73">
        <f>DATASET!E60</f>
        <v>30</v>
      </c>
      <c r="I29" s="73">
        <f>SPACE!D24</f>
        <v>20</v>
      </c>
      <c r="J29" s="73">
        <f>SPACE!E68</f>
        <v>8.4500318268618706</v>
      </c>
      <c r="K29" s="74">
        <f t="shared" si="0"/>
        <v>98.450031826861874</v>
      </c>
    </row>
    <row r="30" spans="1:12" ht="30.75">
      <c r="A30" s="57">
        <v>4</v>
      </c>
      <c r="B30" s="49" t="str">
        <f>DATASET!B3</f>
        <v>SERVICIOS ESPECIALIZADOS EN TELECOMUNICACIONES DATASET S.A.</v>
      </c>
      <c r="C30" s="48" t="str">
        <f>DATASET!B15</f>
        <v>CUMPLE</v>
      </c>
      <c r="D30" s="3" t="str">
        <f>DATASET!B16</f>
        <v>NO CUMPLE</v>
      </c>
      <c r="E30" s="3" t="str">
        <f>DATASET!B17</f>
        <v>CUMPLE</v>
      </c>
      <c r="F30" s="53" t="str">
        <f>DATASET!B18</f>
        <v>NO HABILITADO</v>
      </c>
      <c r="G30" s="48"/>
      <c r="H30" s="73"/>
      <c r="I30" s="3"/>
      <c r="J30" s="73"/>
      <c r="K30" s="74"/>
    </row>
    <row r="31" spans="1:12">
      <c r="A31" s="57">
        <v>5</v>
      </c>
      <c r="B31" s="49" t="str">
        <f>DIGINORTE!B3</f>
        <v>DIGINORTE S.A.S</v>
      </c>
      <c r="C31" s="48" t="str">
        <f>DIGINORTE!B15</f>
        <v>CUMPLE</v>
      </c>
      <c r="D31" s="3" t="str">
        <f>DIGINORTE!B16</f>
        <v>CUMPLE</v>
      </c>
      <c r="E31" s="3" t="str">
        <f>DIGINORTE!B17</f>
        <v>CUMPLE</v>
      </c>
      <c r="F31" s="53" t="str">
        <f>DIGINORTE!B18</f>
        <v>HABILITADO</v>
      </c>
      <c r="G31" s="48">
        <f>DIGINORTE!G49</f>
        <v>40</v>
      </c>
      <c r="H31" s="73">
        <f>DIGINORTE!E60</f>
        <v>30</v>
      </c>
      <c r="I31" s="73">
        <f>DIGINORTE!D24</f>
        <v>16</v>
      </c>
      <c r="J31" s="73">
        <f>DIGINORTE!E68</f>
        <v>5.9866327180140031</v>
      </c>
      <c r="K31" s="74">
        <f t="shared" si="0"/>
        <v>91.986632718014008</v>
      </c>
    </row>
    <row r="32" spans="1:12">
      <c r="A32" s="57">
        <v>6</v>
      </c>
      <c r="B32" s="49"/>
      <c r="C32" s="48"/>
      <c r="D32" s="3"/>
      <c r="E32" s="3"/>
      <c r="F32" s="53"/>
      <c r="G32" s="48"/>
      <c r="H32" s="3"/>
      <c r="I32" s="3"/>
      <c r="J32" s="3"/>
      <c r="K32" s="53"/>
    </row>
    <row r="33" spans="1:11">
      <c r="A33" s="57">
        <v>7</v>
      </c>
      <c r="B33" s="49"/>
      <c r="C33" s="48"/>
      <c r="D33" s="3"/>
      <c r="E33" s="3"/>
      <c r="F33" s="53"/>
      <c r="G33" s="48"/>
      <c r="H33" s="3"/>
      <c r="I33" s="3"/>
      <c r="J33" s="3"/>
      <c r="K33" s="53"/>
    </row>
    <row r="34" spans="1:11">
      <c r="A34" s="57">
        <v>8</v>
      </c>
      <c r="B34" s="49"/>
      <c r="C34" s="48"/>
      <c r="D34" s="3"/>
      <c r="E34" s="3"/>
      <c r="F34" s="53"/>
      <c r="G34" s="48"/>
      <c r="H34" s="3"/>
      <c r="I34" s="3"/>
      <c r="J34" s="3"/>
      <c r="K34" s="53"/>
    </row>
    <row r="35" spans="1:11">
      <c r="A35" s="57">
        <v>9</v>
      </c>
      <c r="B35" s="49"/>
      <c r="C35" s="48"/>
      <c r="D35" s="3"/>
      <c r="E35" s="3"/>
      <c r="F35" s="53"/>
      <c r="G35" s="48"/>
      <c r="H35" s="3"/>
      <c r="I35" s="3"/>
      <c r="J35" s="3"/>
      <c r="K35" s="53"/>
    </row>
    <row r="36" spans="1:11">
      <c r="A36" s="57">
        <v>10</v>
      </c>
      <c r="B36" s="49"/>
      <c r="C36" s="48"/>
      <c r="D36" s="3"/>
      <c r="E36" s="3"/>
      <c r="F36" s="53"/>
      <c r="G36" s="48"/>
      <c r="H36" s="3"/>
      <c r="I36" s="3"/>
      <c r="J36" s="3"/>
      <c r="K36" s="53"/>
    </row>
    <row r="37" spans="1:11" ht="15.75" thickBot="1">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55126-5B02-49EE-9FF7-31D56A5ED23D}">
  <dimension ref="A1:R70"/>
  <sheetViews>
    <sheetView showGridLines="0" topLeftCell="A65" zoomScale="85" zoomScaleNormal="85" zoomScaleSheetLayoutView="70" zoomScalePageLayoutView="85" workbookViewId="0">
      <selection activeCell="D69" sqref="D69"/>
    </sheetView>
  </sheetViews>
  <sheetFormatPr defaultColWidth="17.140625" defaultRowHeight="13.5"/>
  <cols>
    <col min="1" max="1" width="21.42578125" style="4" customWidth="1"/>
    <col min="2" max="2" width="33.140625" style="4" customWidth="1"/>
    <col min="3" max="3" width="23.42578125" style="4" customWidth="1"/>
    <col min="4" max="5" width="17.140625" style="4"/>
    <col min="6" max="7" width="17" style="4" customWidth="1"/>
    <col min="8" max="8" width="38.5703125" style="4" customWidth="1"/>
    <col min="9" max="16384" width="17.140625" style="4"/>
  </cols>
  <sheetData>
    <row r="1" spans="1:17" ht="31.5" customHeight="1">
      <c r="A1" s="75" t="s">
        <v>0</v>
      </c>
      <c r="B1" s="89"/>
      <c r="C1" s="89"/>
      <c r="D1" s="89"/>
      <c r="E1" s="89"/>
      <c r="F1" s="89"/>
      <c r="G1" s="89"/>
      <c r="H1" s="89"/>
      <c r="O1" s="5"/>
      <c r="P1" s="5"/>
      <c r="Q1" s="5"/>
    </row>
    <row r="2" spans="1:17" ht="15" customHeight="1">
      <c r="O2" s="5"/>
      <c r="P2" s="5"/>
      <c r="Q2" s="5"/>
    </row>
    <row r="3" spans="1:17">
      <c r="A3" s="13" t="s">
        <v>32</v>
      </c>
      <c r="B3" s="90" t="s">
        <v>33</v>
      </c>
      <c r="C3" s="90"/>
      <c r="D3" s="90"/>
      <c r="E3" s="9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34</v>
      </c>
      <c r="B6" s="32" t="s">
        <v>35</v>
      </c>
      <c r="C6" s="32" t="s">
        <v>36</v>
      </c>
      <c r="D6" s="32" t="s">
        <v>37</v>
      </c>
      <c r="E6" s="32" t="s">
        <v>38</v>
      </c>
      <c r="F6" s="32" t="s">
        <v>39</v>
      </c>
      <c r="G6" s="93" t="s">
        <v>40</v>
      </c>
      <c r="H6" s="94"/>
    </row>
    <row r="7" spans="1:17" ht="45.75" customHeight="1">
      <c r="A7" s="12" t="s">
        <v>41</v>
      </c>
      <c r="B7" s="66" t="s">
        <v>42</v>
      </c>
      <c r="C7" s="31">
        <v>96004175</v>
      </c>
      <c r="D7" s="10" t="s">
        <v>43</v>
      </c>
      <c r="E7" s="72">
        <v>1</v>
      </c>
      <c r="F7" s="31" t="s">
        <v>44</v>
      </c>
      <c r="G7" s="91" t="s">
        <v>45</v>
      </c>
      <c r="H7" s="92"/>
      <c r="I7" s="8"/>
      <c r="J7" s="8"/>
      <c r="K7" s="8"/>
      <c r="L7" s="8"/>
      <c r="M7" s="7"/>
      <c r="N7" s="7"/>
      <c r="O7" s="7"/>
      <c r="P7" s="7"/>
      <c r="Q7" s="7"/>
    </row>
    <row r="8" spans="1:17">
      <c r="A8" s="12"/>
      <c r="B8" s="20"/>
      <c r="C8" s="11"/>
      <c r="D8" s="11"/>
      <c r="E8" s="11"/>
      <c r="F8" s="11"/>
      <c r="G8" s="91"/>
      <c r="H8" s="92"/>
      <c r="I8" s="8"/>
      <c r="J8" s="8"/>
      <c r="K8" s="8"/>
      <c r="L8" s="8"/>
      <c r="M8" s="7"/>
      <c r="N8" s="7"/>
      <c r="O8" s="7"/>
      <c r="P8" s="7"/>
      <c r="Q8" s="7"/>
    </row>
    <row r="9" spans="1:17">
      <c r="A9" s="12"/>
      <c r="B9" s="20"/>
      <c r="C9" s="11"/>
      <c r="D9" s="11"/>
      <c r="E9" s="11"/>
      <c r="F9" s="11"/>
      <c r="G9" s="91"/>
      <c r="H9" s="92"/>
      <c r="I9" s="8"/>
      <c r="J9" s="8"/>
      <c r="K9" s="8"/>
      <c r="L9" s="8"/>
      <c r="M9" s="7"/>
      <c r="N9" s="7"/>
      <c r="O9" s="7"/>
      <c r="P9" s="7"/>
      <c r="Q9" s="7"/>
    </row>
    <row r="10" spans="1:17">
      <c r="A10" s="12"/>
      <c r="B10" s="20"/>
      <c r="C10" s="19"/>
      <c r="D10" s="15"/>
      <c r="E10" s="15"/>
      <c r="F10" s="15"/>
      <c r="G10" s="91"/>
      <c r="H10" s="92"/>
      <c r="I10" s="8"/>
      <c r="J10" s="8"/>
      <c r="K10" s="8"/>
      <c r="L10" s="8"/>
      <c r="M10" s="7"/>
      <c r="N10" s="7"/>
      <c r="O10" s="7"/>
      <c r="P10" s="7"/>
      <c r="Q10" s="7"/>
    </row>
    <row r="11" spans="1:17">
      <c r="A11" s="12"/>
      <c r="B11" s="20"/>
      <c r="C11" s="19"/>
      <c r="D11" s="15"/>
      <c r="E11" s="15"/>
      <c r="F11" s="15"/>
      <c r="G11" s="91"/>
      <c r="H11" s="92"/>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5" t="s">
        <v>46</v>
      </c>
      <c r="B13" s="96"/>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ht="94.5">
      <c r="A16" s="23" t="s">
        <v>51</v>
      </c>
      <c r="B16" s="25" t="s">
        <v>52</v>
      </c>
      <c r="C16" s="161" t="s">
        <v>53</v>
      </c>
      <c r="D16" s="8"/>
      <c r="E16" s="8"/>
      <c r="F16" s="8"/>
      <c r="G16" s="8"/>
      <c r="H16" s="8"/>
      <c r="I16" s="8"/>
      <c r="J16" s="8"/>
      <c r="K16" s="8"/>
      <c r="L16" s="7"/>
      <c r="M16" s="7"/>
      <c r="N16" s="7"/>
      <c r="O16" s="7"/>
      <c r="P16" s="7"/>
    </row>
    <row r="17" spans="1:17">
      <c r="A17" s="23" t="s">
        <v>54</v>
      </c>
      <c r="B17" s="25" t="s">
        <v>50</v>
      </c>
      <c r="C17" s="8"/>
      <c r="D17" s="8"/>
      <c r="E17" s="8"/>
      <c r="F17" s="8"/>
      <c r="G17" s="8"/>
      <c r="H17" s="8"/>
      <c r="I17" s="8"/>
      <c r="J17" s="8"/>
      <c r="K17" s="8"/>
      <c r="L17" s="7"/>
      <c r="M17" s="7"/>
      <c r="N17" s="7"/>
      <c r="O17" s="7"/>
      <c r="P17" s="7"/>
    </row>
    <row r="18" spans="1:17">
      <c r="A18" s="24" t="s">
        <v>25</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7" t="s">
        <v>55</v>
      </c>
      <c r="B20" s="98"/>
      <c r="C20" s="98"/>
      <c r="D20" s="99"/>
      <c r="E20" s="8"/>
      <c r="F20" s="8"/>
      <c r="G20" s="8"/>
      <c r="H20" s="8"/>
      <c r="I20" s="8"/>
      <c r="J20" s="8"/>
      <c r="K20" s="8"/>
      <c r="L20" s="8"/>
      <c r="M20" s="7"/>
      <c r="N20" s="7"/>
      <c r="O20" s="7"/>
      <c r="P20" s="7"/>
      <c r="Q20" s="7"/>
    </row>
    <row r="21" spans="1:17" ht="25.5">
      <c r="A21" s="100" t="s">
        <v>56</v>
      </c>
      <c r="B21" s="101"/>
      <c r="C21" s="24" t="s">
        <v>57</v>
      </c>
      <c r="D21" s="26" t="s">
        <v>58</v>
      </c>
      <c r="E21" s="8"/>
      <c r="F21" s="8"/>
      <c r="G21" s="8"/>
      <c r="H21" s="8"/>
      <c r="I21" s="8"/>
      <c r="J21" s="8"/>
      <c r="K21" s="8"/>
      <c r="L21" s="8"/>
      <c r="M21" s="7"/>
      <c r="N21" s="7"/>
      <c r="O21" s="7"/>
      <c r="P21" s="7"/>
      <c r="Q21" s="7"/>
    </row>
    <row r="22" spans="1:17" ht="27">
      <c r="A22" s="9" t="s">
        <v>59</v>
      </c>
      <c r="B22" s="14" t="s">
        <v>60</v>
      </c>
      <c r="C22" s="28">
        <v>40</v>
      </c>
      <c r="D22" s="28" t="str">
        <f>+IF(B18="HABILITADO",G50,"N/A")</f>
        <v>N/A</v>
      </c>
      <c r="E22" s="8"/>
      <c r="F22" s="8"/>
      <c r="G22" s="8"/>
      <c r="H22" s="8"/>
      <c r="I22" s="8"/>
      <c r="J22" s="8"/>
      <c r="K22" s="8"/>
      <c r="L22" s="8"/>
      <c r="M22" s="7"/>
      <c r="N22" s="7"/>
      <c r="O22" s="7"/>
      <c r="P22" s="7"/>
      <c r="Q22" s="7"/>
    </row>
    <row r="23" spans="1:17" ht="27">
      <c r="A23" s="9" t="s">
        <v>61</v>
      </c>
      <c r="B23" s="14" t="s">
        <v>62</v>
      </c>
      <c r="C23" s="28">
        <v>30</v>
      </c>
      <c r="D23" s="28" t="str">
        <f>+IF(B18="HABILITADO",MAX(E58:E61),"N/A")</f>
        <v>N/A</v>
      </c>
      <c r="E23" s="8"/>
      <c r="F23" s="8"/>
      <c r="G23" s="8"/>
      <c r="H23" s="8"/>
      <c r="I23" s="8"/>
      <c r="J23" s="8"/>
      <c r="K23" s="8"/>
      <c r="L23" s="8"/>
      <c r="M23" s="7"/>
      <c r="N23" s="7"/>
      <c r="O23" s="7"/>
      <c r="P23" s="7"/>
      <c r="Q23" s="7"/>
    </row>
    <row r="24" spans="1:17" ht="27">
      <c r="A24" s="9" t="s">
        <v>63</v>
      </c>
      <c r="B24" s="14" t="s">
        <v>64</v>
      </c>
      <c r="C24" s="28">
        <v>20</v>
      </c>
      <c r="D24" s="28" t="str">
        <f>+IF(AND(B18="HABILITADO",E65="CUMPLE"),G65,"N/A")</f>
        <v>N/A</v>
      </c>
      <c r="E24" s="8"/>
      <c r="F24" s="8"/>
      <c r="G24" s="8"/>
      <c r="H24" s="8"/>
      <c r="I24" s="8"/>
      <c r="J24" s="8"/>
      <c r="K24" s="8"/>
      <c r="L24" s="8"/>
      <c r="M24" s="7"/>
      <c r="N24" s="7"/>
      <c r="O24" s="7"/>
      <c r="P24" s="7"/>
      <c r="Q24" s="7"/>
    </row>
    <row r="25" spans="1:17" ht="42" customHeight="1">
      <c r="A25" s="9" t="s">
        <v>65</v>
      </c>
      <c r="B25" s="14" t="s">
        <v>66</v>
      </c>
      <c r="C25" s="28">
        <v>10</v>
      </c>
      <c r="D25" s="28" t="str">
        <f>+IF(B18="HABILITADO",E69,"N/A")</f>
        <v>N/A</v>
      </c>
      <c r="E25" s="8"/>
      <c r="F25" s="8"/>
      <c r="G25" s="8"/>
      <c r="H25" s="8"/>
      <c r="I25" s="8"/>
      <c r="J25" s="8"/>
      <c r="K25" s="8"/>
      <c r="L25" s="8"/>
      <c r="M25" s="7"/>
      <c r="N25" s="7"/>
      <c r="O25" s="7"/>
      <c r="P25" s="7"/>
      <c r="Q25" s="7"/>
    </row>
    <row r="26" spans="1:17">
      <c r="A26" s="97" t="s">
        <v>67</v>
      </c>
      <c r="B26" s="99"/>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6"/>
      <c r="D28" s="16"/>
      <c r="E28" s="16"/>
      <c r="F28" s="16"/>
      <c r="G28" s="16"/>
      <c r="H28" s="16"/>
      <c r="I28" s="16"/>
      <c r="J28" s="16"/>
      <c r="K28" s="16"/>
      <c r="L28" s="16"/>
      <c r="M28" s="16"/>
      <c r="N28" s="6"/>
      <c r="O28" s="6"/>
      <c r="P28" s="6"/>
      <c r="Q28" s="6"/>
    </row>
    <row r="29" spans="1:17">
      <c r="A29" s="8"/>
      <c r="B29" s="16"/>
      <c r="C29" s="102" t="s">
        <v>68</v>
      </c>
      <c r="D29" s="102"/>
      <c r="E29" s="102"/>
      <c r="F29" s="102"/>
      <c r="G29" s="102"/>
      <c r="H29" s="16"/>
      <c r="I29" s="16"/>
      <c r="J29" s="16"/>
      <c r="K29" s="16"/>
      <c r="L29" s="16"/>
      <c r="M29" s="16"/>
      <c r="N29" s="6"/>
      <c r="O29" s="6"/>
      <c r="P29" s="6"/>
      <c r="Q29" s="6"/>
    </row>
    <row r="30" spans="1:17">
      <c r="A30" s="102" t="s">
        <v>69</v>
      </c>
      <c r="B30" s="102"/>
      <c r="C30" s="27" t="s">
        <v>70</v>
      </c>
      <c r="D30" s="27" t="s">
        <v>71</v>
      </c>
      <c r="E30" s="27" t="s">
        <v>72</v>
      </c>
      <c r="F30" s="27" t="s">
        <v>73</v>
      </c>
      <c r="G30" s="27" t="s">
        <v>74</v>
      </c>
      <c r="H30" s="30" t="s">
        <v>40</v>
      </c>
    </row>
    <row r="31" spans="1:17">
      <c r="A31" s="9" t="s">
        <v>75</v>
      </c>
      <c r="B31" s="10" t="s">
        <v>76</v>
      </c>
      <c r="C31" s="31" t="s">
        <v>50</v>
      </c>
      <c r="D31" s="31"/>
      <c r="E31" s="31"/>
      <c r="F31" s="31"/>
      <c r="G31" s="31"/>
      <c r="H31" s="10"/>
    </row>
    <row r="32" spans="1:17" ht="54">
      <c r="A32" s="9" t="s">
        <v>77</v>
      </c>
      <c r="B32" s="10" t="s">
        <v>78</v>
      </c>
      <c r="C32" s="31" t="s">
        <v>50</v>
      </c>
      <c r="D32" s="31"/>
      <c r="E32" s="31"/>
      <c r="F32" s="31"/>
      <c r="G32" s="31"/>
      <c r="H32" s="10"/>
    </row>
    <row r="33" spans="1:18" ht="189">
      <c r="A33" s="103" t="s">
        <v>79</v>
      </c>
      <c r="B33" s="10" t="s">
        <v>80</v>
      </c>
      <c r="C33" s="31" t="s">
        <v>50</v>
      </c>
      <c r="D33" s="31"/>
      <c r="E33" s="31"/>
      <c r="F33" s="31"/>
      <c r="G33" s="31"/>
      <c r="H33" s="10" t="s">
        <v>81</v>
      </c>
    </row>
    <row r="34" spans="1:18">
      <c r="A34" s="104"/>
      <c r="B34" s="10" t="s">
        <v>82</v>
      </c>
      <c r="C34" s="105" t="str">
        <f>+IF(AND(E38="CUMPLE",E40="CUMPLE",E41="CUMPLE",E42="CUMPLE"),"CUMPLE","NO CUMPLE")</f>
        <v>CUMPLE</v>
      </c>
      <c r="D34" s="106"/>
      <c r="E34" s="106"/>
      <c r="F34" s="106"/>
      <c r="G34" s="107"/>
      <c r="H34" s="10"/>
    </row>
    <row r="35" spans="1:18" ht="27">
      <c r="A35" s="9">
        <v>14</v>
      </c>
      <c r="B35" s="10" t="s">
        <v>83</v>
      </c>
      <c r="C35" s="105" t="s">
        <v>50</v>
      </c>
      <c r="D35" s="106"/>
      <c r="E35" s="106"/>
      <c r="F35" s="106"/>
      <c r="G35" s="107"/>
      <c r="H35" s="10"/>
    </row>
    <row r="36" spans="1:18">
      <c r="A36" s="8"/>
      <c r="B36" s="16"/>
      <c r="C36" s="16"/>
      <c r="D36" s="16"/>
      <c r="E36" s="16"/>
      <c r="F36" s="16"/>
      <c r="G36" s="16"/>
      <c r="H36" s="16"/>
      <c r="I36" s="16"/>
      <c r="J36" s="16"/>
      <c r="K36" s="16"/>
      <c r="L36" s="16"/>
      <c r="M36" s="16"/>
      <c r="N36" s="6"/>
      <c r="O36" s="6"/>
      <c r="P36" s="6"/>
      <c r="Q36" s="6"/>
    </row>
    <row r="37" spans="1:18" s="17" customFormat="1" ht="27" customHeight="1">
      <c r="A37" s="108" t="s">
        <v>84</v>
      </c>
      <c r="B37" s="108"/>
      <c r="C37" s="108" t="s">
        <v>85</v>
      </c>
      <c r="D37" s="108"/>
      <c r="E37" s="108"/>
      <c r="F37" s="109" t="s">
        <v>40</v>
      </c>
      <c r="G37" s="109"/>
      <c r="H37" s="109"/>
      <c r="I37" s="61"/>
      <c r="J37" s="61"/>
      <c r="K37" s="61"/>
      <c r="L37" s="61"/>
      <c r="M37" s="61"/>
      <c r="N37" s="61"/>
      <c r="O37" s="6"/>
      <c r="P37" s="6"/>
      <c r="Q37" s="6"/>
      <c r="R37" s="6"/>
    </row>
    <row r="38" spans="1:18" s="17" customFormat="1" ht="67.5" customHeight="1">
      <c r="A38" s="10" t="s">
        <v>86</v>
      </c>
      <c r="B38" s="70">
        <v>3142</v>
      </c>
      <c r="C38" s="110" t="str">
        <f>+IF(B38&gt;'Resumen Región 4'!E3,"NO CUMPLE, LA PROPUESTA SUPERA LOS ACCESOS PERMITIDOS PARA LA REGIÓN","CUMPLE, LOS ACCESOS MÁXIMOS PERMITIDOS PARA LA REGIÓN")</f>
        <v>CUMPLE, LOS ACCESOS MÁXIMOS PERMITIDOS PARA LA REGIÓN</v>
      </c>
      <c r="D38" s="110" t="str">
        <f>+IF(B38&lt;='Resumen Región 4'!E3,IF(B39/B38&gt;=0.2,"CUMPLE CONDICIÓN DEL 20%","NO CUMPLE CONDICIÓN DEL 20%"),"NO CUMPLE, LA PROPUESTA SUPERA LOS ACCESOS PERMITIDOS PARA LA REGIÓN")</f>
        <v>CUMPLE CONDICIÓN DEL 20%</v>
      </c>
      <c r="E38" s="111" t="str">
        <f>+IF(AND(C38="CUMPLE, LOS ACCESOS MÁXIMOS PERMITIDOS PARA LA REGIÓN",D38="CUMPLE CONDICIÓN DEL 20%"),"CUMPLE","NO CUMPLE")</f>
        <v>CUMPLE</v>
      </c>
      <c r="F38" s="113" t="s">
        <v>87</v>
      </c>
      <c r="G38" s="114"/>
      <c r="H38" s="115"/>
      <c r="I38" s="61"/>
      <c r="J38" s="61"/>
      <c r="K38" s="61"/>
      <c r="L38" s="61"/>
      <c r="M38" s="61"/>
      <c r="N38" s="61"/>
      <c r="O38" s="6"/>
      <c r="P38" s="6"/>
      <c r="Q38" s="6"/>
      <c r="R38" s="6"/>
    </row>
    <row r="39" spans="1:18" s="17" customFormat="1" ht="103.5" customHeight="1">
      <c r="A39" s="31" t="s">
        <v>88</v>
      </c>
      <c r="B39" s="70">
        <v>1565</v>
      </c>
      <c r="C39" s="110"/>
      <c r="D39" s="110"/>
      <c r="E39" s="112"/>
      <c r="F39" s="116"/>
      <c r="G39" s="117"/>
      <c r="H39" s="118"/>
      <c r="I39" s="61"/>
      <c r="J39" s="61"/>
      <c r="K39" s="61"/>
      <c r="L39" s="61"/>
      <c r="M39" s="61"/>
      <c r="N39" s="61"/>
      <c r="O39" s="6"/>
      <c r="P39" s="6"/>
      <c r="Q39" s="6"/>
      <c r="R39" s="6"/>
    </row>
    <row r="40" spans="1:18" s="17" customFormat="1" ht="15" customHeight="1">
      <c r="A40" s="105" t="s">
        <v>89</v>
      </c>
      <c r="B40" s="106"/>
      <c r="C40" s="106"/>
      <c r="D40" s="107"/>
      <c r="E40" s="31" t="s">
        <v>50</v>
      </c>
      <c r="F40" s="119"/>
      <c r="G40" s="120"/>
      <c r="H40" s="121"/>
      <c r="I40" s="61"/>
      <c r="J40" s="61"/>
      <c r="K40" s="61"/>
      <c r="L40" s="61"/>
      <c r="M40" s="61"/>
      <c r="N40" s="61"/>
      <c r="O40" s="6"/>
      <c r="P40" s="6"/>
      <c r="Q40" s="6"/>
      <c r="R40" s="6"/>
    </row>
    <row r="41" spans="1:18" s="17" customFormat="1" ht="13.5" customHeight="1">
      <c r="A41" s="105" t="s">
        <v>90</v>
      </c>
      <c r="B41" s="106"/>
      <c r="C41" s="106"/>
      <c r="D41" s="107"/>
      <c r="E41" s="31" t="s">
        <v>50</v>
      </c>
      <c r="F41" s="119"/>
      <c r="G41" s="120"/>
      <c r="H41" s="121"/>
      <c r="I41" s="61"/>
      <c r="J41" s="61"/>
      <c r="K41" s="61"/>
      <c r="L41" s="61"/>
      <c r="M41" s="61"/>
      <c r="N41" s="61"/>
      <c r="O41" s="6"/>
      <c r="P41" s="6"/>
      <c r="Q41" s="6"/>
      <c r="R41" s="6"/>
    </row>
    <row r="42" spans="1:18" s="17" customFormat="1" ht="41.25" customHeight="1">
      <c r="A42" s="105" t="s">
        <v>91</v>
      </c>
      <c r="B42" s="106"/>
      <c r="C42" s="106"/>
      <c r="D42" s="107"/>
      <c r="E42" s="31" t="s">
        <v>50</v>
      </c>
      <c r="F42" s="162" t="s">
        <v>92</v>
      </c>
      <c r="G42" s="163"/>
      <c r="H42" s="164"/>
      <c r="I42" s="61"/>
      <c r="J42" s="61"/>
      <c r="K42" s="61"/>
      <c r="L42" s="61"/>
      <c r="M42" s="61"/>
      <c r="N42" s="61"/>
      <c r="O42" s="6"/>
      <c r="P42" s="6"/>
      <c r="Q42" s="6"/>
      <c r="R42" s="6"/>
    </row>
    <row r="43" spans="1:18" s="17" customFormat="1" ht="87.75" customHeight="1">
      <c r="A43" s="86" t="s">
        <v>93</v>
      </c>
      <c r="B43" s="87"/>
      <c r="C43" s="87"/>
      <c r="D43" s="87"/>
      <c r="E43" s="87"/>
      <c r="F43" s="87"/>
      <c r="G43" s="87"/>
      <c r="H43" s="88"/>
      <c r="I43" s="61"/>
      <c r="J43" s="61"/>
      <c r="K43" s="61"/>
      <c r="L43" s="61"/>
      <c r="M43" s="61"/>
      <c r="N43" s="61"/>
      <c r="O43" s="6"/>
      <c r="P43" s="6"/>
      <c r="Q43" s="6"/>
      <c r="R43" s="6"/>
    </row>
    <row r="44" spans="1:18" ht="6.75" customHeight="1">
      <c r="A44" s="21"/>
      <c r="C44" s="18"/>
      <c r="D44" s="18"/>
      <c r="E44" s="18"/>
      <c r="F44" s="18"/>
    </row>
    <row r="45" spans="1:18">
      <c r="A45" s="102" t="s">
        <v>94</v>
      </c>
      <c r="B45" s="102"/>
      <c r="C45" s="27" t="str">
        <f>+IF(COUNTIF(C31:G35,"=NO CUMPLE")&gt;0,"NO CUMPLE","CUMPLE")</f>
        <v>CUMPLE</v>
      </c>
      <c r="D45" s="21"/>
      <c r="E45" s="21"/>
      <c r="F45" s="21"/>
    </row>
    <row r="46" spans="1:18">
      <c r="A46" s="8"/>
      <c r="B46" s="16"/>
      <c r="C46" s="16"/>
      <c r="D46" s="16"/>
      <c r="E46" s="16"/>
      <c r="F46" s="16"/>
      <c r="G46" s="16"/>
      <c r="H46" s="16"/>
      <c r="I46" s="16"/>
      <c r="J46" s="16"/>
      <c r="K46" s="16"/>
      <c r="L46" s="16"/>
      <c r="M46" s="16"/>
      <c r="N46" s="6"/>
      <c r="O46" s="6"/>
      <c r="P46" s="6"/>
      <c r="Q46" s="6"/>
    </row>
    <row r="47" spans="1:18">
      <c r="A47" s="102" t="s">
        <v>95</v>
      </c>
      <c r="B47" s="102"/>
      <c r="C47" s="102"/>
      <c r="D47" s="102"/>
      <c r="E47" s="102"/>
      <c r="F47" s="102"/>
      <c r="G47" s="102"/>
      <c r="H47" s="102"/>
      <c r="O47" s="18"/>
      <c r="P47" s="18"/>
      <c r="Q47" s="18"/>
    </row>
    <row r="49" spans="1:8" s="17" customFormat="1" ht="54">
      <c r="A49" s="108" t="s">
        <v>96</v>
      </c>
      <c r="B49" s="32" t="s">
        <v>97</v>
      </c>
      <c r="C49" s="32" t="s">
        <v>98</v>
      </c>
      <c r="D49" s="32" t="s">
        <v>99</v>
      </c>
      <c r="E49" s="32" t="s">
        <v>100</v>
      </c>
      <c r="F49" s="32" t="s">
        <v>101</v>
      </c>
      <c r="G49" s="32" t="s">
        <v>102</v>
      </c>
      <c r="H49" s="35" t="s">
        <v>40</v>
      </c>
    </row>
    <row r="50" spans="1:8" s="17" customFormat="1" ht="24" customHeight="1">
      <c r="A50" s="108"/>
      <c r="B50" s="11" t="s">
        <v>103</v>
      </c>
      <c r="C50" s="33">
        <v>0</v>
      </c>
      <c r="D50" s="122" t="s">
        <v>104</v>
      </c>
      <c r="E50" s="122">
        <v>7</v>
      </c>
      <c r="F50" s="111">
        <f>+ROUND((E50/'Resumen Región 4'!E5)*100,0)</f>
        <v>100</v>
      </c>
      <c r="G50" s="126">
        <f>IF(F50=0,0,IF(AND(F50&gt;0,F50&lt;=20),5,IF(AND(F50&gt;20,F50&lt;=50),15,IF(AND(F50&gt;50,F50&lt;=70),25,IF(AND(F50&gt;70,F50&lt;=100),40,"ERROR")))))</f>
        <v>40</v>
      </c>
      <c r="H50" s="165" t="s">
        <v>105</v>
      </c>
    </row>
    <row r="51" spans="1:8" s="17" customFormat="1" ht="49.5" customHeight="1">
      <c r="A51" s="108"/>
      <c r="B51" s="11" t="s">
        <v>106</v>
      </c>
      <c r="C51" s="33">
        <v>5</v>
      </c>
      <c r="D51" s="123"/>
      <c r="E51" s="123"/>
      <c r="F51" s="125"/>
      <c r="G51" s="126"/>
      <c r="H51" s="166"/>
    </row>
    <row r="52" spans="1:8" s="17" customFormat="1" ht="49.5" customHeight="1">
      <c r="A52" s="108"/>
      <c r="B52" s="11" t="s">
        <v>107</v>
      </c>
      <c r="C52" s="33">
        <v>15</v>
      </c>
      <c r="D52" s="123"/>
      <c r="E52" s="123"/>
      <c r="F52" s="125"/>
      <c r="G52" s="126"/>
      <c r="H52" s="166"/>
    </row>
    <row r="53" spans="1:8" s="17" customFormat="1" ht="49.5" customHeight="1">
      <c r="A53" s="108"/>
      <c r="B53" s="11" t="s">
        <v>108</v>
      </c>
      <c r="C53" s="33">
        <v>25</v>
      </c>
      <c r="D53" s="123"/>
      <c r="E53" s="123"/>
      <c r="F53" s="125"/>
      <c r="G53" s="126"/>
      <c r="H53" s="166"/>
    </row>
    <row r="54" spans="1:8" s="17" customFormat="1" ht="80.25" customHeight="1">
      <c r="A54" s="108"/>
      <c r="B54" s="11" t="s">
        <v>109</v>
      </c>
      <c r="C54" s="33">
        <v>40</v>
      </c>
      <c r="D54" s="124"/>
      <c r="E54" s="124"/>
      <c r="F54" s="112"/>
      <c r="G54" s="126"/>
      <c r="H54" s="167"/>
    </row>
    <row r="57" spans="1:8" ht="40.5">
      <c r="A57" s="108" t="s">
        <v>110</v>
      </c>
      <c r="B57" s="32" t="s">
        <v>111</v>
      </c>
      <c r="C57" s="32" t="s">
        <v>98</v>
      </c>
      <c r="D57" s="32" t="s">
        <v>112</v>
      </c>
      <c r="E57" s="32" t="s">
        <v>113</v>
      </c>
      <c r="F57" s="129" t="s">
        <v>40</v>
      </c>
      <c r="G57" s="129"/>
      <c r="H57" s="129"/>
    </row>
    <row r="58" spans="1:8">
      <c r="A58" s="108"/>
      <c r="B58" s="31" t="s">
        <v>114</v>
      </c>
      <c r="C58" s="33">
        <v>0</v>
      </c>
      <c r="D58" s="59"/>
      <c r="E58" s="60"/>
      <c r="F58" s="131"/>
      <c r="G58" s="132"/>
      <c r="H58" s="133"/>
    </row>
    <row r="59" spans="1:8">
      <c r="A59" s="108"/>
      <c r="B59" s="31" t="s">
        <v>115</v>
      </c>
      <c r="C59" s="33">
        <v>5</v>
      </c>
      <c r="D59" s="59"/>
      <c r="E59" s="60"/>
      <c r="F59" s="131"/>
      <c r="G59" s="132"/>
      <c r="H59" s="133"/>
    </row>
    <row r="60" spans="1:8">
      <c r="A60" s="108"/>
      <c r="B60" s="31" t="s">
        <v>116</v>
      </c>
      <c r="C60" s="33">
        <v>15</v>
      </c>
      <c r="D60" s="59"/>
      <c r="E60" s="60"/>
      <c r="F60" s="131"/>
      <c r="G60" s="132"/>
      <c r="H60" s="133"/>
    </row>
    <row r="61" spans="1:8" ht="72" customHeight="1">
      <c r="A61" s="108"/>
      <c r="B61" s="31" t="s">
        <v>117</v>
      </c>
      <c r="C61" s="33">
        <v>30</v>
      </c>
      <c r="D61" s="59" t="s">
        <v>118</v>
      </c>
      <c r="E61" s="60">
        <v>0</v>
      </c>
      <c r="F61" s="162" t="s">
        <v>119</v>
      </c>
      <c r="G61" s="163"/>
      <c r="H61" s="164"/>
    </row>
    <row r="64" spans="1:8" ht="27">
      <c r="A64" s="108" t="s">
        <v>120</v>
      </c>
      <c r="B64" s="32" t="s">
        <v>121</v>
      </c>
      <c r="C64" s="32" t="s">
        <v>122</v>
      </c>
      <c r="D64" s="32" t="s">
        <v>123</v>
      </c>
      <c r="E64" s="32" t="s">
        <v>124</v>
      </c>
      <c r="F64" s="32" t="s">
        <v>98</v>
      </c>
      <c r="G64" s="32" t="s">
        <v>102</v>
      </c>
      <c r="H64" s="39" t="s">
        <v>40</v>
      </c>
    </row>
    <row r="65" spans="1:18" ht="354" customHeight="1">
      <c r="A65" s="108"/>
      <c r="B65" s="36">
        <v>59970</v>
      </c>
      <c r="C65" s="36">
        <v>99950</v>
      </c>
      <c r="D65" s="70">
        <v>0</v>
      </c>
      <c r="E65" s="12" t="str">
        <f>+IF(AND(D65&gt;=B65,D65&lt;=C65),"CUMPLE","NO CUMPLE")</f>
        <v>NO CUMPLE</v>
      </c>
      <c r="F65" s="28">
        <v>20</v>
      </c>
      <c r="G65" s="41" t="s">
        <v>125</v>
      </c>
      <c r="H65" s="168" t="s">
        <v>126</v>
      </c>
    </row>
    <row r="67" spans="1:18">
      <c r="A67" s="5"/>
      <c r="B67" s="5"/>
      <c r="C67" s="8"/>
      <c r="D67" s="8"/>
      <c r="E67" s="8"/>
      <c r="F67" s="8"/>
      <c r="G67" s="8"/>
      <c r="H67" s="8"/>
      <c r="I67" s="8"/>
      <c r="J67" s="8"/>
      <c r="K67" s="8"/>
      <c r="L67" s="8"/>
      <c r="M67" s="7"/>
      <c r="N67" s="7"/>
      <c r="O67" s="7"/>
      <c r="P67" s="7"/>
      <c r="Q67" s="7"/>
    </row>
    <row r="68" spans="1:18" ht="54">
      <c r="A68" s="127" t="s">
        <v>127</v>
      </c>
      <c r="B68" s="32" t="s">
        <v>128</v>
      </c>
      <c r="C68" s="32" t="s">
        <v>129</v>
      </c>
      <c r="D68" s="32" t="s">
        <v>98</v>
      </c>
      <c r="E68" s="32" t="s">
        <v>102</v>
      </c>
      <c r="F68" s="129" t="s">
        <v>40</v>
      </c>
      <c r="G68" s="129"/>
      <c r="H68" s="129"/>
      <c r="I68" s="8"/>
      <c r="J68" s="8"/>
      <c r="K68" s="7"/>
      <c r="L68" s="7"/>
      <c r="M68" s="7"/>
      <c r="N68" s="7"/>
      <c r="O68" s="7"/>
    </row>
    <row r="69" spans="1:18" ht="106.5" customHeight="1">
      <c r="A69" s="128"/>
      <c r="B69" s="42">
        <f>+ROUND('Resumen Región 4'!E3*20%,0)</f>
        <v>628</v>
      </c>
      <c r="C69" s="71">
        <v>1565</v>
      </c>
      <c r="D69" s="28">
        <v>10</v>
      </c>
      <c r="E69" s="28">
        <f>+IF(((C69-B69)/'Resumen Región 4'!E3)*D69&gt;10,10,((C69-B69)/'Resumen Región 4'!E3)*D69)</f>
        <v>2.9821769573520052</v>
      </c>
      <c r="F69" s="130" t="s">
        <v>81</v>
      </c>
      <c r="G69" s="130"/>
      <c r="H69" s="130"/>
      <c r="I69" s="8"/>
      <c r="J69" s="8"/>
      <c r="K69" s="7"/>
      <c r="L69" s="7"/>
      <c r="M69" s="7"/>
      <c r="N69" s="7"/>
      <c r="O69" s="7"/>
    </row>
    <row r="70" spans="1:18" s="17" customFormat="1" ht="42" customHeight="1">
      <c r="A70" s="86" t="s">
        <v>130</v>
      </c>
      <c r="B70" s="87"/>
      <c r="C70" s="87"/>
      <c r="D70" s="87"/>
      <c r="E70" s="87"/>
      <c r="F70" s="87"/>
      <c r="G70" s="87"/>
      <c r="H70" s="88"/>
      <c r="I70" s="61"/>
      <c r="J70" s="61"/>
      <c r="K70" s="61"/>
      <c r="L70" s="61"/>
      <c r="M70" s="61"/>
      <c r="N70" s="61"/>
      <c r="O70" s="6"/>
      <c r="P70" s="6"/>
      <c r="Q70" s="6"/>
      <c r="R70" s="6"/>
    </row>
  </sheetData>
  <mergeCells count="50">
    <mergeCell ref="A64:A65"/>
    <mergeCell ref="A68:A69"/>
    <mergeCell ref="F68:H68"/>
    <mergeCell ref="F69:H69"/>
    <mergeCell ref="A57:A61"/>
    <mergeCell ref="F57:H57"/>
    <mergeCell ref="F58:H58"/>
    <mergeCell ref="F59:H59"/>
    <mergeCell ref="F60:H60"/>
    <mergeCell ref="F61:H61"/>
    <mergeCell ref="H50:H54"/>
    <mergeCell ref="A41:D41"/>
    <mergeCell ref="F41:H41"/>
    <mergeCell ref="A42:D42"/>
    <mergeCell ref="F42:H42"/>
    <mergeCell ref="A45:B45"/>
    <mergeCell ref="A43:H43"/>
    <mergeCell ref="A47:H47"/>
    <mergeCell ref="A49:A54"/>
    <mergeCell ref="D50:D54"/>
    <mergeCell ref="E50:E54"/>
    <mergeCell ref="F50:F54"/>
    <mergeCell ref="G50:G54"/>
    <mergeCell ref="C38:C39"/>
    <mergeCell ref="D38:D39"/>
    <mergeCell ref="E38:E39"/>
    <mergeCell ref="F38:H39"/>
    <mergeCell ref="A40:D40"/>
    <mergeCell ref="F40:H40"/>
    <mergeCell ref="C34:G34"/>
    <mergeCell ref="C35:G35"/>
    <mergeCell ref="A37:B37"/>
    <mergeCell ref="C37:E37"/>
    <mergeCell ref="F37:H37"/>
    <mergeCell ref="A70:H70"/>
    <mergeCell ref="A1:H1"/>
    <mergeCell ref="B3:E3"/>
    <mergeCell ref="G7:H7"/>
    <mergeCell ref="G6:H6"/>
    <mergeCell ref="A13:B13"/>
    <mergeCell ref="A20:D20"/>
    <mergeCell ref="A21:B21"/>
    <mergeCell ref="A26:B26"/>
    <mergeCell ref="G8:H8"/>
    <mergeCell ref="G9:H9"/>
    <mergeCell ref="G10:H10"/>
    <mergeCell ref="G11:H11"/>
    <mergeCell ref="C29:G29"/>
    <mergeCell ref="A30:B30"/>
    <mergeCell ref="A33:A34"/>
  </mergeCells>
  <conditionalFormatting sqref="E43">
    <cfRule type="cellIs" dxfId="8"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2FBF8B55-C8B4-4D0A-90F2-E4CC63C40802}">
          <x14:formula1>
            <xm:f>Variables!$A$2:$A$3</xm:f>
          </x14:formula1>
          <xm:sqref>E43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F309-D095-464F-A4FD-3A69A3BE4FED}">
  <dimension ref="A1:R70"/>
  <sheetViews>
    <sheetView showGridLines="0" topLeftCell="B50" zoomScaleNormal="100" zoomScaleSheetLayoutView="70" zoomScalePageLayoutView="85" workbookViewId="0">
      <selection activeCell="G69" sqref="F69:H69"/>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5" t="s">
        <v>0</v>
      </c>
      <c r="B1" s="89"/>
      <c r="C1" s="89"/>
      <c r="D1" s="89"/>
      <c r="E1" s="89"/>
      <c r="F1" s="89"/>
      <c r="G1" s="89"/>
      <c r="H1" s="89"/>
      <c r="K1" s="4" t="s">
        <v>131</v>
      </c>
      <c r="O1" s="5"/>
      <c r="P1" s="5"/>
      <c r="Q1" s="5"/>
    </row>
    <row r="2" spans="1:17" ht="15" customHeight="1">
      <c r="O2" s="5"/>
      <c r="P2" s="5"/>
      <c r="Q2" s="5"/>
    </row>
    <row r="3" spans="1:17">
      <c r="A3" s="13" t="s">
        <v>32</v>
      </c>
      <c r="B3" s="90" t="s">
        <v>132</v>
      </c>
      <c r="C3" s="90"/>
      <c r="D3" s="90"/>
      <c r="E3" s="9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34</v>
      </c>
      <c r="B6" s="32" t="s">
        <v>35</v>
      </c>
      <c r="C6" s="32" t="s">
        <v>36</v>
      </c>
      <c r="D6" s="32" t="s">
        <v>37</v>
      </c>
      <c r="E6" s="32" t="s">
        <v>38</v>
      </c>
      <c r="F6" s="32" t="s">
        <v>39</v>
      </c>
      <c r="G6" s="93" t="s">
        <v>40</v>
      </c>
      <c r="H6" s="94"/>
    </row>
    <row r="7" spans="1:17" ht="27">
      <c r="A7" s="12" t="s">
        <v>41</v>
      </c>
      <c r="B7" s="66" t="s">
        <v>132</v>
      </c>
      <c r="C7" s="67">
        <v>96003054</v>
      </c>
      <c r="D7" s="66" t="s">
        <v>133</v>
      </c>
      <c r="E7" s="68">
        <v>1</v>
      </c>
      <c r="F7" s="31" t="s">
        <v>134</v>
      </c>
      <c r="G7" s="134"/>
      <c r="H7" s="135"/>
      <c r="I7" s="8"/>
      <c r="J7" s="8"/>
      <c r="K7" s="8" t="s">
        <v>135</v>
      </c>
      <c r="L7" s="8"/>
      <c r="M7" s="7"/>
      <c r="N7" s="7"/>
      <c r="O7" s="7"/>
      <c r="P7" s="7"/>
      <c r="Q7" s="7"/>
    </row>
    <row r="8" spans="1:17">
      <c r="A8" s="12"/>
      <c r="B8" s="20"/>
      <c r="C8" s="11"/>
      <c r="D8" s="11"/>
      <c r="E8" s="11"/>
      <c r="F8" s="11"/>
      <c r="G8" s="134"/>
      <c r="H8" s="135"/>
      <c r="I8" s="8"/>
      <c r="J8" s="8"/>
      <c r="K8" s="8"/>
      <c r="L8" s="8"/>
      <c r="M8" s="7"/>
      <c r="N8" s="7"/>
      <c r="O8" s="7"/>
      <c r="P8" s="7"/>
      <c r="Q8" s="7"/>
    </row>
    <row r="9" spans="1:17">
      <c r="A9" s="12"/>
      <c r="B9" s="20"/>
      <c r="C9" s="11"/>
      <c r="D9" s="11"/>
      <c r="E9" s="11"/>
      <c r="F9" s="11"/>
      <c r="G9" s="134"/>
      <c r="H9" s="135"/>
      <c r="I9" s="8"/>
      <c r="J9" s="8"/>
      <c r="K9" s="8"/>
      <c r="L9" s="8"/>
      <c r="M9" s="7"/>
      <c r="N9" s="7"/>
      <c r="O9" s="7"/>
      <c r="P9" s="7"/>
      <c r="Q9" s="7"/>
    </row>
    <row r="10" spans="1:17">
      <c r="A10" s="12"/>
      <c r="B10" s="20"/>
      <c r="C10" s="19"/>
      <c r="D10" s="15"/>
      <c r="E10" s="15"/>
      <c r="F10" s="15"/>
      <c r="G10" s="134"/>
      <c r="H10" s="135"/>
      <c r="I10" s="8"/>
      <c r="J10" s="8"/>
      <c r="K10" s="8"/>
      <c r="L10" s="8"/>
      <c r="M10" s="7"/>
      <c r="N10" s="7"/>
      <c r="O10" s="7"/>
      <c r="P10" s="7"/>
      <c r="Q10" s="7"/>
    </row>
    <row r="11" spans="1:17">
      <c r="A11" s="12"/>
      <c r="B11" s="20"/>
      <c r="C11" s="19"/>
      <c r="D11" s="15"/>
      <c r="E11" s="15"/>
      <c r="F11" s="15"/>
      <c r="G11" s="134"/>
      <c r="H11" s="135"/>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5" t="s">
        <v>46</v>
      </c>
      <c r="B13" s="96"/>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c r="A16" s="23" t="s">
        <v>51</v>
      </c>
      <c r="B16" s="25" t="str">
        <f>+C45</f>
        <v>CUMPLE</v>
      </c>
      <c r="C16" s="8"/>
      <c r="D16" s="8"/>
      <c r="E16" s="8"/>
      <c r="F16" s="8"/>
      <c r="G16" s="8"/>
      <c r="H16" s="8"/>
      <c r="I16" s="8"/>
      <c r="J16" s="8"/>
      <c r="K16" s="8"/>
      <c r="L16" s="7"/>
      <c r="M16" s="7"/>
      <c r="N16" s="7"/>
      <c r="O16" s="7"/>
      <c r="P16" s="7"/>
    </row>
    <row r="17" spans="1:17">
      <c r="A17" s="23" t="s">
        <v>54</v>
      </c>
      <c r="B17" s="25" t="s">
        <v>50</v>
      </c>
      <c r="C17" s="8"/>
      <c r="D17" s="8"/>
      <c r="E17" s="8"/>
      <c r="F17" s="8"/>
      <c r="G17" s="8"/>
      <c r="H17" s="8"/>
      <c r="I17" s="8"/>
      <c r="J17" s="8"/>
      <c r="K17" s="8"/>
      <c r="L17" s="7"/>
      <c r="M17" s="7"/>
      <c r="N17" s="7"/>
      <c r="O17" s="7"/>
      <c r="P17" s="7"/>
    </row>
    <row r="18" spans="1:17">
      <c r="A18" s="24" t="s">
        <v>25</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7" t="s">
        <v>55</v>
      </c>
      <c r="B20" s="98"/>
      <c r="C20" s="98"/>
      <c r="D20" s="99"/>
      <c r="E20" s="8"/>
      <c r="F20" s="8"/>
      <c r="G20" s="8"/>
      <c r="H20" s="8"/>
      <c r="I20" s="8"/>
      <c r="J20" s="8"/>
      <c r="K20" s="8"/>
      <c r="L20" s="8"/>
      <c r="M20" s="7"/>
      <c r="N20" s="7"/>
      <c r="O20" s="7"/>
      <c r="P20" s="7"/>
      <c r="Q20" s="7"/>
    </row>
    <row r="21" spans="1:17" ht="25.5">
      <c r="A21" s="100" t="s">
        <v>56</v>
      </c>
      <c r="B21" s="101"/>
      <c r="C21" s="24" t="s">
        <v>57</v>
      </c>
      <c r="D21" s="26" t="s">
        <v>58</v>
      </c>
      <c r="E21" s="8"/>
      <c r="F21" s="8"/>
      <c r="G21" s="8"/>
      <c r="H21" s="8"/>
      <c r="I21" s="8"/>
      <c r="J21" s="8"/>
      <c r="K21" s="8"/>
      <c r="L21" s="8"/>
      <c r="M21" s="7"/>
      <c r="N21" s="7"/>
      <c r="O21" s="7"/>
      <c r="P21" s="7"/>
      <c r="Q21" s="7"/>
    </row>
    <row r="22" spans="1:17" ht="27">
      <c r="A22" s="9" t="s">
        <v>59</v>
      </c>
      <c r="B22" s="14" t="s">
        <v>60</v>
      </c>
      <c r="C22" s="28">
        <v>40</v>
      </c>
      <c r="D22" s="28">
        <f>+IF(B18="HABILITADO",G50,"N/A")</f>
        <v>0</v>
      </c>
      <c r="E22" s="8"/>
      <c r="F22" s="8"/>
      <c r="G22" s="8"/>
      <c r="H22" s="8"/>
      <c r="I22" s="8"/>
      <c r="J22" s="8"/>
      <c r="K22" s="8"/>
      <c r="L22" s="8"/>
      <c r="M22" s="7"/>
      <c r="N22" s="7"/>
      <c r="O22" s="7"/>
      <c r="P22" s="7"/>
      <c r="Q22" s="7"/>
    </row>
    <row r="23" spans="1:17" ht="27">
      <c r="A23" s="9" t="s">
        <v>61</v>
      </c>
      <c r="B23" s="14" t="s">
        <v>62</v>
      </c>
      <c r="C23" s="28">
        <v>30</v>
      </c>
      <c r="D23" s="28">
        <f>+IF(B18="HABILITADO",MAX(E58:E61),"N/A")</f>
        <v>30</v>
      </c>
      <c r="E23" s="8"/>
      <c r="F23" s="8"/>
      <c r="G23" s="8"/>
      <c r="H23" s="8"/>
      <c r="I23" s="8"/>
      <c r="J23" s="8"/>
      <c r="K23" s="8"/>
      <c r="L23" s="8"/>
      <c r="M23" s="7"/>
      <c r="N23" s="7"/>
      <c r="O23" s="7"/>
      <c r="P23" s="7"/>
      <c r="Q23" s="7"/>
    </row>
    <row r="24" spans="1:17" ht="27">
      <c r="A24" s="9" t="s">
        <v>63</v>
      </c>
      <c r="B24" s="14" t="s">
        <v>64</v>
      </c>
      <c r="C24" s="28">
        <v>20</v>
      </c>
      <c r="D24" s="28">
        <f>+IF(AND(B18="HABILITADO",E65="CUMPLE"),G65,"N/A")</f>
        <v>16</v>
      </c>
      <c r="E24" s="8"/>
      <c r="F24" s="8"/>
      <c r="G24" s="8"/>
      <c r="H24" s="8"/>
      <c r="I24" s="8"/>
      <c r="J24" s="8"/>
      <c r="K24" s="8"/>
      <c r="L24" s="8"/>
      <c r="M24" s="7"/>
      <c r="N24" s="7"/>
      <c r="O24" s="7"/>
      <c r="P24" s="7"/>
      <c r="Q24" s="7"/>
    </row>
    <row r="25" spans="1:17" ht="37.5" customHeight="1">
      <c r="A25" s="9" t="s">
        <v>65</v>
      </c>
      <c r="B25" s="14" t="s">
        <v>66</v>
      </c>
      <c r="C25" s="28">
        <v>10</v>
      </c>
      <c r="D25" s="28">
        <f>+IF(B18="HABILITADO",E69,"N/A")</f>
        <v>10</v>
      </c>
      <c r="E25" s="8"/>
      <c r="F25" s="8"/>
      <c r="G25" s="8"/>
      <c r="H25" s="8"/>
      <c r="I25" s="8"/>
      <c r="J25" s="8"/>
      <c r="K25" s="8"/>
      <c r="L25" s="8"/>
      <c r="M25" s="7"/>
      <c r="N25" s="7"/>
      <c r="O25" s="7"/>
      <c r="P25" s="7"/>
      <c r="Q25" s="7"/>
    </row>
    <row r="26" spans="1:17">
      <c r="A26" s="97" t="s">
        <v>67</v>
      </c>
      <c r="B26" s="99"/>
      <c r="C26" s="29">
        <v>100</v>
      </c>
      <c r="D26" s="40">
        <f>SUM(D22:D25)</f>
        <v>56</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6"/>
      <c r="D28" s="16"/>
      <c r="E28" s="16"/>
      <c r="F28" s="16"/>
      <c r="G28" s="16"/>
      <c r="H28" s="16"/>
      <c r="I28" s="16"/>
      <c r="J28" s="16"/>
      <c r="K28" s="16"/>
      <c r="L28" s="16"/>
      <c r="M28" s="16"/>
      <c r="N28" s="6"/>
      <c r="O28" s="6"/>
      <c r="P28" s="6"/>
      <c r="Q28" s="6"/>
    </row>
    <row r="29" spans="1:17">
      <c r="A29" s="8"/>
      <c r="B29" s="16"/>
      <c r="C29" s="102" t="s">
        <v>68</v>
      </c>
      <c r="D29" s="102"/>
      <c r="E29" s="102"/>
      <c r="F29" s="102"/>
      <c r="G29" s="102"/>
      <c r="H29" s="16"/>
      <c r="I29" s="16"/>
      <c r="J29" s="16"/>
      <c r="K29" s="16"/>
      <c r="L29" s="16"/>
      <c r="M29" s="16"/>
      <c r="N29" s="6"/>
      <c r="O29" s="6"/>
      <c r="P29" s="6"/>
      <c r="Q29" s="6"/>
    </row>
    <row r="30" spans="1:17">
      <c r="A30" s="102" t="s">
        <v>69</v>
      </c>
      <c r="B30" s="102"/>
      <c r="C30" s="27" t="s">
        <v>70</v>
      </c>
      <c r="D30" s="27" t="s">
        <v>71</v>
      </c>
      <c r="E30" s="27" t="s">
        <v>72</v>
      </c>
      <c r="F30" s="27" t="s">
        <v>73</v>
      </c>
      <c r="G30" s="27" t="s">
        <v>74</v>
      </c>
      <c r="H30" s="30" t="s">
        <v>40</v>
      </c>
    </row>
    <row r="31" spans="1:17">
      <c r="A31" s="9" t="s">
        <v>75</v>
      </c>
      <c r="B31" s="10" t="s">
        <v>76</v>
      </c>
      <c r="C31" s="31" t="s">
        <v>50</v>
      </c>
      <c r="D31" s="31"/>
      <c r="E31" s="31"/>
      <c r="F31" s="31"/>
      <c r="G31" s="31"/>
      <c r="H31" s="10"/>
    </row>
    <row r="32" spans="1:17" ht="54">
      <c r="A32" s="9" t="s">
        <v>77</v>
      </c>
      <c r="B32" s="10" t="s">
        <v>78</v>
      </c>
      <c r="C32" s="31" t="s">
        <v>50</v>
      </c>
      <c r="D32" s="31"/>
      <c r="E32" s="31"/>
      <c r="F32" s="31"/>
      <c r="G32" s="31"/>
      <c r="H32" s="10"/>
    </row>
    <row r="33" spans="1:18" ht="108">
      <c r="A33" s="9" t="s">
        <v>79</v>
      </c>
      <c r="B33" s="10" t="s">
        <v>80</v>
      </c>
      <c r="C33" s="31" t="s">
        <v>50</v>
      </c>
      <c r="D33" s="31"/>
      <c r="E33" s="31"/>
      <c r="F33" s="31"/>
      <c r="G33" s="31"/>
      <c r="H33" s="10"/>
      <c r="I33" s="69"/>
    </row>
    <row r="34" spans="1:18">
      <c r="A34" s="9"/>
      <c r="B34" s="10" t="s">
        <v>82</v>
      </c>
      <c r="C34" s="105" t="str">
        <f>+IF(AND(E38="CUMPLE",E40="CUMPLE",E41="CUMPLE",E42="CUMPLE"),"CUMPLE","NO CUMPLE")</f>
        <v>CUMPLE</v>
      </c>
      <c r="D34" s="106"/>
      <c r="E34" s="106"/>
      <c r="F34" s="106"/>
      <c r="G34" s="107"/>
      <c r="H34" s="10"/>
    </row>
    <row r="35" spans="1:18" ht="55.5" customHeight="1">
      <c r="A35" s="9">
        <v>14</v>
      </c>
      <c r="B35" s="10" t="s">
        <v>83</v>
      </c>
      <c r="C35" s="169" t="s">
        <v>50</v>
      </c>
      <c r="D35" s="170"/>
      <c r="E35" s="170"/>
      <c r="F35" s="170"/>
      <c r="G35" s="171"/>
      <c r="H35" s="172" t="s">
        <v>136</v>
      </c>
    </row>
    <row r="36" spans="1:18">
      <c r="A36" s="8"/>
      <c r="B36" s="16"/>
      <c r="C36" s="16"/>
      <c r="D36" s="16"/>
      <c r="E36" s="16"/>
      <c r="F36" s="16"/>
      <c r="G36" s="16"/>
      <c r="H36" s="16"/>
      <c r="I36" s="16"/>
      <c r="J36" s="16"/>
      <c r="K36" s="16"/>
      <c r="L36" s="16"/>
      <c r="M36" s="16"/>
      <c r="N36" s="6"/>
      <c r="O36" s="6"/>
      <c r="P36" s="6"/>
      <c r="Q36" s="6"/>
    </row>
    <row r="37" spans="1:18" s="17" customFormat="1" ht="27" customHeight="1">
      <c r="A37" s="108" t="s">
        <v>84</v>
      </c>
      <c r="B37" s="108"/>
      <c r="C37" s="108" t="s">
        <v>85</v>
      </c>
      <c r="D37" s="108"/>
      <c r="E37" s="108"/>
      <c r="F37" s="109" t="s">
        <v>40</v>
      </c>
      <c r="G37" s="109"/>
      <c r="H37" s="109"/>
      <c r="I37" s="61"/>
      <c r="J37" s="61"/>
      <c r="K37" s="61"/>
      <c r="L37" s="61"/>
      <c r="M37" s="61"/>
      <c r="N37" s="61"/>
      <c r="O37" s="6"/>
      <c r="P37" s="6"/>
      <c r="Q37" s="6"/>
      <c r="R37" s="6"/>
    </row>
    <row r="38" spans="1:18" s="17" customFormat="1" ht="67.5" customHeight="1">
      <c r="A38" s="10" t="s">
        <v>86</v>
      </c>
      <c r="B38" s="70">
        <v>3142</v>
      </c>
      <c r="C38" s="110" t="str">
        <f>+IF(B38&gt;'Resumen Región 4'!E3,"NO CUMPLE, LA PROPUESTA SUPERA LOS ACCESOS PERMITIDOS PARA LA REGIÓN","CUMPLE, LOS ACCESOS MÁXIMOS PERMITIDOS PARA LA REGIÓN")</f>
        <v>CUMPLE, LOS ACCESOS MÁXIMOS PERMITIDOS PARA LA REGIÓN</v>
      </c>
      <c r="D38" s="110" t="str">
        <f>+IF(B38&lt;='Resumen Región 4'!E3,IF(B39/B38&gt;=0.2,"CUMPLE CONDICIÓN DEL 20%","NO CUMPLE CONDICIÓN DEL 20%"),"NO CUMPLE, LA PROPUESTA SUPERA LOS ACCESOS PERMITIDOS PARA LA REGIÓN")</f>
        <v>CUMPLE CONDICIÓN DEL 20%</v>
      </c>
      <c r="E38" s="111" t="str">
        <f>+IF(AND(C38="CUMPLE, LOS ACCESOS MÁXIMOS PERMITIDOS PARA LA REGIÓN",D38="CUMPLE CONDICIÓN DEL 20%"),"CUMPLE","NO CUMPLE")</f>
        <v>CUMPLE</v>
      </c>
      <c r="F38" s="136" t="s">
        <v>137</v>
      </c>
      <c r="G38" s="137"/>
      <c r="H38" s="138"/>
      <c r="I38" s="61"/>
      <c r="J38" s="61"/>
      <c r="K38" s="61"/>
      <c r="L38" s="61"/>
      <c r="M38" s="61"/>
      <c r="N38" s="61"/>
      <c r="O38" s="6"/>
      <c r="P38" s="6"/>
      <c r="Q38" s="6"/>
      <c r="R38" s="6"/>
    </row>
    <row r="39" spans="1:18" s="17" customFormat="1" ht="54">
      <c r="A39" s="31" t="s">
        <v>88</v>
      </c>
      <c r="B39" s="70">
        <v>25215</v>
      </c>
      <c r="C39" s="110"/>
      <c r="D39" s="110"/>
      <c r="E39" s="112"/>
      <c r="F39" s="139"/>
      <c r="G39" s="140"/>
      <c r="H39" s="141"/>
      <c r="I39" s="61"/>
      <c r="J39" s="61"/>
      <c r="K39" s="61"/>
      <c r="L39" s="61"/>
      <c r="M39" s="61"/>
      <c r="N39" s="61"/>
      <c r="O39" s="6"/>
      <c r="P39" s="6"/>
      <c r="Q39" s="6"/>
      <c r="R39" s="6"/>
    </row>
    <row r="40" spans="1:18" s="17" customFormat="1" ht="15" customHeight="1">
      <c r="A40" s="105" t="s">
        <v>89</v>
      </c>
      <c r="B40" s="106"/>
      <c r="C40" s="106"/>
      <c r="D40" s="107"/>
      <c r="E40" s="31" t="s">
        <v>50</v>
      </c>
      <c r="F40" s="119"/>
      <c r="G40" s="120"/>
      <c r="H40" s="121"/>
      <c r="I40" s="61"/>
      <c r="J40" s="61"/>
      <c r="K40" s="61"/>
      <c r="L40" s="61"/>
      <c r="M40" s="61"/>
      <c r="N40" s="61"/>
      <c r="O40" s="6"/>
      <c r="P40" s="6"/>
      <c r="Q40" s="6"/>
      <c r="R40" s="6"/>
    </row>
    <row r="41" spans="1:18" s="17" customFormat="1" ht="13.5" customHeight="1">
      <c r="A41" s="105" t="s">
        <v>90</v>
      </c>
      <c r="B41" s="106"/>
      <c r="C41" s="106"/>
      <c r="D41" s="107"/>
      <c r="E41" s="31" t="s">
        <v>50</v>
      </c>
      <c r="F41" s="119"/>
      <c r="G41" s="120"/>
      <c r="H41" s="121"/>
      <c r="I41" s="61"/>
      <c r="J41" s="61"/>
      <c r="K41" s="61"/>
      <c r="L41" s="61"/>
      <c r="M41" s="61"/>
      <c r="N41" s="61"/>
      <c r="O41" s="6"/>
      <c r="P41" s="6"/>
      <c r="Q41" s="6"/>
      <c r="R41" s="6"/>
    </row>
    <row r="42" spans="1:18" s="17" customFormat="1" ht="15" customHeight="1">
      <c r="A42" s="105" t="s">
        <v>91</v>
      </c>
      <c r="B42" s="106"/>
      <c r="C42" s="106"/>
      <c r="D42" s="107"/>
      <c r="E42" s="31" t="s">
        <v>50</v>
      </c>
      <c r="F42" s="119"/>
      <c r="G42" s="120"/>
      <c r="H42" s="121"/>
      <c r="I42" s="61"/>
      <c r="J42" s="61"/>
      <c r="K42" s="61"/>
      <c r="L42" s="61"/>
      <c r="M42" s="61"/>
      <c r="N42" s="61"/>
      <c r="O42" s="6"/>
      <c r="P42" s="6"/>
      <c r="Q42" s="6"/>
      <c r="R42" s="6"/>
    </row>
    <row r="43" spans="1:18" s="17" customFormat="1" ht="87.75" customHeight="1">
      <c r="A43" s="86" t="s">
        <v>93</v>
      </c>
      <c r="B43" s="87"/>
      <c r="C43" s="87"/>
      <c r="D43" s="87"/>
      <c r="E43" s="87"/>
      <c r="F43" s="87"/>
      <c r="G43" s="87"/>
      <c r="H43" s="88"/>
      <c r="I43" s="61"/>
      <c r="J43" s="61"/>
      <c r="K43" s="61"/>
      <c r="L43" s="61"/>
      <c r="M43" s="61"/>
      <c r="N43" s="61"/>
      <c r="O43" s="6"/>
      <c r="P43" s="6"/>
      <c r="Q43" s="6"/>
      <c r="R43" s="6"/>
    </row>
    <row r="44" spans="1:18" ht="6.75" customHeight="1">
      <c r="A44" s="21"/>
      <c r="C44" s="18"/>
      <c r="D44" s="18"/>
      <c r="E44" s="18"/>
      <c r="F44" s="18"/>
    </row>
    <row r="45" spans="1:18">
      <c r="A45" s="102" t="s">
        <v>94</v>
      </c>
      <c r="B45" s="102"/>
      <c r="C45" s="27" t="str">
        <f>+IF(COUNTIF(C31:G35,"=NO CUMPLE")&gt;0,"NO CUMPLE","CUMPLE")</f>
        <v>CUMPLE</v>
      </c>
      <c r="D45" s="21"/>
      <c r="E45" s="21"/>
      <c r="F45" s="21"/>
    </row>
    <row r="46" spans="1:18">
      <c r="A46" s="8"/>
      <c r="B46" s="16"/>
      <c r="C46" s="16"/>
      <c r="D46" s="16"/>
      <c r="E46" s="16"/>
      <c r="F46" s="16"/>
      <c r="G46" s="16"/>
      <c r="H46" s="16"/>
      <c r="I46" s="16"/>
      <c r="J46" s="16"/>
      <c r="K46" s="16"/>
      <c r="L46" s="16"/>
      <c r="M46" s="16"/>
      <c r="N46" s="6"/>
      <c r="O46" s="6"/>
      <c r="P46" s="6"/>
      <c r="Q46" s="6"/>
    </row>
    <row r="47" spans="1:18">
      <c r="A47" s="102" t="s">
        <v>95</v>
      </c>
      <c r="B47" s="102"/>
      <c r="C47" s="102"/>
      <c r="D47" s="102"/>
      <c r="E47" s="102"/>
      <c r="F47" s="102"/>
      <c r="G47" s="102"/>
      <c r="H47" s="102"/>
      <c r="O47" s="18"/>
      <c r="P47" s="18"/>
      <c r="Q47" s="18"/>
    </row>
    <row r="49" spans="1:8" s="17" customFormat="1" ht="54">
      <c r="A49" s="108" t="s">
        <v>96</v>
      </c>
      <c r="B49" s="32" t="s">
        <v>97</v>
      </c>
      <c r="C49" s="32" t="s">
        <v>98</v>
      </c>
      <c r="D49" s="32" t="s">
        <v>99</v>
      </c>
      <c r="E49" s="32" t="s">
        <v>100</v>
      </c>
      <c r="F49" s="32" t="s">
        <v>101</v>
      </c>
      <c r="G49" s="32" t="s">
        <v>102</v>
      </c>
      <c r="H49" s="35" t="s">
        <v>40</v>
      </c>
    </row>
    <row r="50" spans="1:8" s="17" customFormat="1">
      <c r="A50" s="108"/>
      <c r="B50" s="11" t="s">
        <v>103</v>
      </c>
      <c r="C50" s="33">
        <v>0</v>
      </c>
      <c r="D50" s="142" t="s">
        <v>125</v>
      </c>
      <c r="E50" s="142">
        <v>0</v>
      </c>
      <c r="F50" s="111">
        <f>+ROUND((E50/'Resumen Región 4'!E5)*100,0)</f>
        <v>0</v>
      </c>
      <c r="G50" s="126">
        <f>IF(F50=0,0,IF(AND(F50&gt;0,F50&lt;=20),5,IF(AND(F50&gt;20,F50&lt;=50),15,IF(AND(F50&gt;50,F50&lt;=70),25,IF(AND(F50&gt;70,F50&lt;=100),40,"ERROR")))))</f>
        <v>0</v>
      </c>
      <c r="H50" s="145" t="s">
        <v>138</v>
      </c>
    </row>
    <row r="51" spans="1:8" s="17" customFormat="1" ht="27">
      <c r="A51" s="108"/>
      <c r="B51" s="11" t="s">
        <v>106</v>
      </c>
      <c r="C51" s="33">
        <v>5</v>
      </c>
      <c r="D51" s="143"/>
      <c r="E51" s="143"/>
      <c r="F51" s="125"/>
      <c r="G51" s="126"/>
      <c r="H51" s="146"/>
    </row>
    <row r="52" spans="1:8" s="17" customFormat="1" ht="27">
      <c r="A52" s="108"/>
      <c r="B52" s="11" t="s">
        <v>107</v>
      </c>
      <c r="C52" s="33">
        <v>15</v>
      </c>
      <c r="D52" s="143"/>
      <c r="E52" s="143"/>
      <c r="F52" s="125"/>
      <c r="G52" s="126"/>
      <c r="H52" s="146"/>
    </row>
    <row r="53" spans="1:8" s="17" customFormat="1" ht="27">
      <c r="A53" s="108"/>
      <c r="B53" s="11" t="s">
        <v>108</v>
      </c>
      <c r="C53" s="33">
        <v>25</v>
      </c>
      <c r="D53" s="143"/>
      <c r="E53" s="143"/>
      <c r="F53" s="125"/>
      <c r="G53" s="126"/>
      <c r="H53" s="146"/>
    </row>
    <row r="54" spans="1:8" s="17" customFormat="1" ht="27">
      <c r="A54" s="108"/>
      <c r="B54" s="11" t="s">
        <v>109</v>
      </c>
      <c r="C54" s="33">
        <v>40</v>
      </c>
      <c r="D54" s="144"/>
      <c r="E54" s="144"/>
      <c r="F54" s="112"/>
      <c r="G54" s="126"/>
      <c r="H54" s="147"/>
    </row>
    <row r="57" spans="1:8" ht="40.5">
      <c r="A57" s="108" t="s">
        <v>110</v>
      </c>
      <c r="B57" s="32" t="s">
        <v>111</v>
      </c>
      <c r="C57" s="32" t="s">
        <v>98</v>
      </c>
      <c r="D57" s="32" t="s">
        <v>112</v>
      </c>
      <c r="E57" s="32" t="s">
        <v>113</v>
      </c>
      <c r="F57" s="129" t="s">
        <v>40</v>
      </c>
      <c r="G57" s="129"/>
      <c r="H57" s="129"/>
    </row>
    <row r="58" spans="1:8">
      <c r="A58" s="108"/>
      <c r="B58" s="31" t="s">
        <v>114</v>
      </c>
      <c r="C58" s="33">
        <v>0</v>
      </c>
      <c r="D58" s="59"/>
      <c r="E58" s="60"/>
      <c r="F58" s="131"/>
      <c r="G58" s="132"/>
      <c r="H58" s="133"/>
    </row>
    <row r="59" spans="1:8">
      <c r="A59" s="108"/>
      <c r="B59" s="31" t="s">
        <v>115</v>
      </c>
      <c r="C59" s="33">
        <v>5</v>
      </c>
      <c r="D59" s="59"/>
      <c r="E59" s="60"/>
      <c r="F59" s="131"/>
      <c r="G59" s="132"/>
      <c r="H59" s="133"/>
    </row>
    <row r="60" spans="1:8">
      <c r="A60" s="108"/>
      <c r="B60" s="31" t="s">
        <v>116</v>
      </c>
      <c r="C60" s="33">
        <v>15</v>
      </c>
      <c r="D60" s="59"/>
      <c r="E60" s="60"/>
      <c r="F60" s="131"/>
      <c r="G60" s="132"/>
      <c r="H60" s="133"/>
    </row>
    <row r="61" spans="1:8">
      <c r="A61" s="108"/>
      <c r="B61" s="31" t="s">
        <v>117</v>
      </c>
      <c r="C61" s="33">
        <v>30</v>
      </c>
      <c r="D61" s="59" t="s">
        <v>118</v>
      </c>
      <c r="E61" s="60">
        <v>30</v>
      </c>
      <c r="F61" s="131" t="s">
        <v>139</v>
      </c>
      <c r="G61" s="132"/>
      <c r="H61" s="133"/>
    </row>
    <row r="64" spans="1:8" ht="27">
      <c r="A64" s="108" t="s">
        <v>120</v>
      </c>
      <c r="B64" s="32" t="s">
        <v>121</v>
      </c>
      <c r="C64" s="32" t="s">
        <v>122</v>
      </c>
      <c r="D64" s="32" t="s">
        <v>123</v>
      </c>
      <c r="E64" s="32" t="s">
        <v>124</v>
      </c>
      <c r="F64" s="32" t="s">
        <v>98</v>
      </c>
      <c r="G64" s="32" t="s">
        <v>102</v>
      </c>
      <c r="H64" s="39" t="s">
        <v>40</v>
      </c>
    </row>
    <row r="65" spans="1:18">
      <c r="A65" s="108"/>
      <c r="B65" s="36">
        <v>59970</v>
      </c>
      <c r="C65" s="36">
        <v>99950</v>
      </c>
      <c r="D65" s="71">
        <v>90000</v>
      </c>
      <c r="E65" s="12" t="str">
        <f>+IF(AND(D65&gt;=B65,D65&lt;=C65),"CUMPLE","NO CUMPLE")</f>
        <v>CUMPLE</v>
      </c>
      <c r="F65" s="28">
        <v>20</v>
      </c>
      <c r="G65" s="41">
        <v>16</v>
      </c>
      <c r="H65" s="38" t="s">
        <v>140</v>
      </c>
    </row>
    <row r="67" spans="1:18">
      <c r="A67" s="5"/>
      <c r="B67" s="5"/>
      <c r="C67" s="8"/>
      <c r="D67" s="8"/>
      <c r="E67" s="8"/>
      <c r="F67" s="8"/>
      <c r="G67" s="8"/>
      <c r="H67" s="8"/>
      <c r="I67" s="8"/>
      <c r="J67" s="8"/>
      <c r="K67" s="8"/>
      <c r="L67" s="8"/>
      <c r="M67" s="7"/>
      <c r="N67" s="7"/>
      <c r="O67" s="7"/>
      <c r="P67" s="7"/>
      <c r="Q67" s="7"/>
    </row>
    <row r="68" spans="1:18" ht="54">
      <c r="A68" s="127" t="s">
        <v>127</v>
      </c>
      <c r="B68" s="32" t="s">
        <v>128</v>
      </c>
      <c r="C68" s="32" t="s">
        <v>129</v>
      </c>
      <c r="D68" s="32" t="s">
        <v>98</v>
      </c>
      <c r="E68" s="32" t="s">
        <v>102</v>
      </c>
      <c r="F68" s="129" t="s">
        <v>40</v>
      </c>
      <c r="G68" s="129"/>
      <c r="H68" s="129"/>
      <c r="I68" s="8"/>
      <c r="J68" s="8"/>
      <c r="K68" s="7"/>
      <c r="L68" s="7"/>
      <c r="M68" s="7"/>
      <c r="N68" s="7"/>
      <c r="O68" s="7"/>
    </row>
    <row r="69" spans="1:18">
      <c r="A69" s="128"/>
      <c r="B69" s="42">
        <f>+ROUND('Resumen Región 4'!E3*20%,0)</f>
        <v>628</v>
      </c>
      <c r="C69" s="71">
        <v>25215</v>
      </c>
      <c r="D69" s="28">
        <v>10</v>
      </c>
      <c r="E69" s="28">
        <f>+IF(((C69-B69)/'Resumen Región 4'!E3)*D69&gt;10,10,((C69-B69)/'Resumen Región 4'!E3)*D69)</f>
        <v>10</v>
      </c>
      <c r="F69" s="148" t="s">
        <v>137</v>
      </c>
      <c r="G69" s="148"/>
      <c r="H69" s="148"/>
      <c r="I69" s="8"/>
      <c r="J69" s="8"/>
      <c r="K69" s="7"/>
      <c r="L69" s="7"/>
      <c r="M69" s="7"/>
      <c r="N69" s="7"/>
      <c r="O69" s="7"/>
    </row>
    <row r="70" spans="1:18" s="17" customFormat="1" ht="42" customHeight="1">
      <c r="A70" s="86" t="s">
        <v>130</v>
      </c>
      <c r="B70" s="87"/>
      <c r="C70" s="87"/>
      <c r="D70" s="87"/>
      <c r="E70" s="87"/>
      <c r="F70" s="87"/>
      <c r="G70" s="87"/>
      <c r="H70" s="88"/>
      <c r="I70" s="61"/>
      <c r="J70" s="61"/>
      <c r="K70" s="61"/>
      <c r="L70" s="61"/>
      <c r="M70" s="61"/>
      <c r="N70" s="61"/>
      <c r="O70" s="6"/>
      <c r="P70" s="6"/>
      <c r="Q70" s="6"/>
      <c r="R70" s="6"/>
    </row>
  </sheetData>
  <mergeCells count="49">
    <mergeCell ref="A64:A65"/>
    <mergeCell ref="A68:A69"/>
    <mergeCell ref="F68:H68"/>
    <mergeCell ref="F69:H69"/>
    <mergeCell ref="A57:A61"/>
    <mergeCell ref="F57:H57"/>
    <mergeCell ref="F58:H58"/>
    <mergeCell ref="F59:H59"/>
    <mergeCell ref="F60:H60"/>
    <mergeCell ref="F61:H61"/>
    <mergeCell ref="A45:B45"/>
    <mergeCell ref="A43:H43"/>
    <mergeCell ref="A47:H47"/>
    <mergeCell ref="A49:A54"/>
    <mergeCell ref="D50:D54"/>
    <mergeCell ref="E50:E54"/>
    <mergeCell ref="F50:F54"/>
    <mergeCell ref="G50:G54"/>
    <mergeCell ref="H50:H54"/>
    <mergeCell ref="A40:D40"/>
    <mergeCell ref="F40:H40"/>
    <mergeCell ref="A41:D41"/>
    <mergeCell ref="F41:H41"/>
    <mergeCell ref="A42:D42"/>
    <mergeCell ref="F42:H42"/>
    <mergeCell ref="C34:G34"/>
    <mergeCell ref="A37:B37"/>
    <mergeCell ref="C37:E37"/>
    <mergeCell ref="F37:H37"/>
    <mergeCell ref="C38:C39"/>
    <mergeCell ref="D38:D39"/>
    <mergeCell ref="E38:E39"/>
    <mergeCell ref="F38:H39"/>
    <mergeCell ref="A70:H70"/>
    <mergeCell ref="A26:B26"/>
    <mergeCell ref="A1:H1"/>
    <mergeCell ref="B3:E3"/>
    <mergeCell ref="A13:B13"/>
    <mergeCell ref="A20:D20"/>
    <mergeCell ref="A21:B21"/>
    <mergeCell ref="G6:H6"/>
    <mergeCell ref="G7:H7"/>
    <mergeCell ref="G8:H8"/>
    <mergeCell ref="G9:H9"/>
    <mergeCell ref="G10:H10"/>
    <mergeCell ref="G11:H11"/>
    <mergeCell ref="C35:G35"/>
    <mergeCell ref="C29:G29"/>
    <mergeCell ref="A30:B30"/>
  </mergeCells>
  <conditionalFormatting sqref="E43">
    <cfRule type="cellIs" dxfId="7"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F8FD7111-5812-442B-93C5-886F2244636A}">
          <x14:formula1>
            <xm:f>Variables!$A$2:$A$3</xm:f>
          </x14:formula1>
          <xm:sqref>D31:G33 N46:Q46 N28:Q29 C31:C35 E40:E43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51" zoomScaleNormal="100"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5" t="s">
        <v>0</v>
      </c>
      <c r="B1" s="89"/>
      <c r="C1" s="89"/>
      <c r="D1" s="89"/>
      <c r="E1" s="89"/>
      <c r="F1" s="89"/>
      <c r="G1" s="89"/>
      <c r="H1" s="89"/>
      <c r="O1" s="5"/>
      <c r="P1" s="5"/>
      <c r="Q1" s="5"/>
    </row>
    <row r="2" spans="1:17" ht="15" customHeight="1">
      <c r="O2" s="5"/>
      <c r="P2" s="5"/>
      <c r="Q2" s="5"/>
    </row>
    <row r="3" spans="1:17">
      <c r="A3" s="13" t="s">
        <v>32</v>
      </c>
      <c r="B3" s="90" t="s">
        <v>141</v>
      </c>
      <c r="C3" s="90"/>
      <c r="D3" s="90"/>
      <c r="E3" s="9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34</v>
      </c>
      <c r="B6" s="32" t="s">
        <v>35</v>
      </c>
      <c r="C6" s="32" t="s">
        <v>36</v>
      </c>
      <c r="D6" s="32" t="s">
        <v>37</v>
      </c>
      <c r="E6" s="32" t="s">
        <v>38</v>
      </c>
      <c r="F6" s="32" t="s">
        <v>39</v>
      </c>
      <c r="G6" s="93" t="s">
        <v>40</v>
      </c>
      <c r="H6" s="94"/>
    </row>
    <row r="7" spans="1:17" ht="27">
      <c r="A7" s="12" t="s">
        <v>41</v>
      </c>
      <c r="B7" s="66" t="s">
        <v>142</v>
      </c>
      <c r="C7" s="67">
        <v>96004766</v>
      </c>
      <c r="D7" s="66" t="s">
        <v>143</v>
      </c>
      <c r="E7" s="72">
        <v>1</v>
      </c>
      <c r="F7" s="31" t="s">
        <v>134</v>
      </c>
      <c r="G7" s="134"/>
      <c r="H7" s="135"/>
      <c r="I7" s="8"/>
      <c r="J7" s="8"/>
      <c r="K7" s="8"/>
      <c r="L7" s="8"/>
      <c r="M7" s="7"/>
      <c r="N7" s="7"/>
      <c r="O7" s="7"/>
      <c r="P7" s="7"/>
      <c r="Q7" s="7"/>
    </row>
    <row r="8" spans="1:17">
      <c r="A8" s="12"/>
      <c r="B8" s="20"/>
      <c r="C8" s="11"/>
      <c r="D8" s="11"/>
      <c r="E8" s="11"/>
      <c r="F8" s="11"/>
      <c r="G8" s="134"/>
      <c r="H8" s="135"/>
      <c r="I8" s="8"/>
      <c r="J8" s="8"/>
      <c r="K8" s="8"/>
      <c r="L8" s="8"/>
      <c r="M8" s="7"/>
      <c r="N8" s="7"/>
      <c r="O8" s="7"/>
      <c r="P8" s="7"/>
      <c r="Q8" s="7"/>
    </row>
    <row r="9" spans="1:17">
      <c r="A9" s="12"/>
      <c r="B9" s="20"/>
      <c r="C9" s="11"/>
      <c r="D9" s="11"/>
      <c r="E9" s="11"/>
      <c r="F9" s="11"/>
      <c r="G9" s="134"/>
      <c r="H9" s="135"/>
      <c r="I9" s="8"/>
      <c r="J9" s="8"/>
      <c r="K9" s="8"/>
      <c r="L9" s="8"/>
      <c r="M9" s="7"/>
      <c r="N9" s="7"/>
      <c r="O9" s="7"/>
      <c r="P9" s="7"/>
      <c r="Q9" s="7"/>
    </row>
    <row r="10" spans="1:17">
      <c r="A10" s="12"/>
      <c r="B10" s="20"/>
      <c r="C10" s="19"/>
      <c r="D10" s="15"/>
      <c r="E10" s="15"/>
      <c r="F10" s="15"/>
      <c r="G10" s="134"/>
      <c r="H10" s="135"/>
      <c r="I10" s="8"/>
      <c r="J10" s="8"/>
      <c r="K10" s="8"/>
      <c r="L10" s="8"/>
      <c r="M10" s="7"/>
      <c r="N10" s="7"/>
      <c r="O10" s="7"/>
      <c r="P10" s="7"/>
      <c r="Q10" s="7"/>
    </row>
    <row r="11" spans="1:17">
      <c r="A11" s="12"/>
      <c r="B11" s="20"/>
      <c r="C11" s="19"/>
      <c r="D11" s="15"/>
      <c r="E11" s="15"/>
      <c r="F11" s="15"/>
      <c r="G11" s="134"/>
      <c r="H11" s="135"/>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5" t="s">
        <v>46</v>
      </c>
      <c r="B13" s="96"/>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c r="A16" s="23" t="s">
        <v>51</v>
      </c>
      <c r="B16" s="25" t="str">
        <f>+C44</f>
        <v>CUMPLE</v>
      </c>
      <c r="C16" s="8"/>
      <c r="D16" s="8"/>
      <c r="E16" s="8"/>
      <c r="F16" s="8"/>
      <c r="G16" s="8"/>
      <c r="H16" s="8"/>
      <c r="I16" s="8"/>
      <c r="J16" s="8"/>
      <c r="K16" s="8"/>
      <c r="L16" s="7"/>
      <c r="M16" s="7"/>
      <c r="N16" s="7"/>
      <c r="O16" s="7"/>
      <c r="P16" s="7"/>
    </row>
    <row r="17" spans="1:17">
      <c r="A17" s="23" t="s">
        <v>54</v>
      </c>
      <c r="B17" s="25" t="s">
        <v>50</v>
      </c>
      <c r="C17" s="8"/>
      <c r="D17" s="8"/>
      <c r="E17" s="8"/>
      <c r="F17" s="8"/>
      <c r="G17" s="8"/>
      <c r="H17" s="8"/>
      <c r="I17" s="8"/>
      <c r="J17" s="8"/>
      <c r="K17" s="8"/>
      <c r="L17" s="7"/>
      <c r="M17" s="7"/>
      <c r="N17" s="7"/>
      <c r="O17" s="7"/>
      <c r="P17" s="7"/>
    </row>
    <row r="18" spans="1:17">
      <c r="A18" s="24" t="s">
        <v>25</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7" t="s">
        <v>55</v>
      </c>
      <c r="B20" s="98"/>
      <c r="C20" s="98"/>
      <c r="D20" s="99"/>
      <c r="E20" s="8"/>
      <c r="F20" s="8"/>
      <c r="G20" s="8"/>
      <c r="H20" s="8"/>
      <c r="I20" s="8"/>
      <c r="J20" s="8"/>
      <c r="K20" s="8"/>
      <c r="L20" s="8"/>
      <c r="M20" s="7"/>
      <c r="N20" s="7"/>
      <c r="O20" s="7"/>
      <c r="P20" s="7"/>
      <c r="Q20" s="7"/>
    </row>
    <row r="21" spans="1:17" ht="25.5">
      <c r="A21" s="100" t="s">
        <v>56</v>
      </c>
      <c r="B21" s="101"/>
      <c r="C21" s="24" t="s">
        <v>57</v>
      </c>
      <c r="D21" s="26" t="s">
        <v>58</v>
      </c>
      <c r="E21" s="8"/>
      <c r="F21" s="8"/>
      <c r="G21" s="8"/>
      <c r="H21" s="8"/>
      <c r="I21" s="8"/>
      <c r="J21" s="8"/>
      <c r="K21" s="8"/>
      <c r="L21" s="8"/>
      <c r="M21" s="7"/>
      <c r="N21" s="7"/>
      <c r="O21" s="7"/>
      <c r="P21" s="7"/>
      <c r="Q21" s="7"/>
    </row>
    <row r="22" spans="1:17" ht="27">
      <c r="A22" s="9" t="s">
        <v>59</v>
      </c>
      <c r="B22" s="14" t="s">
        <v>60</v>
      </c>
      <c r="C22" s="28">
        <v>40</v>
      </c>
      <c r="D22" s="28">
        <f>+IF(B18="HABILITADO",G49,"N/A")</f>
        <v>40</v>
      </c>
      <c r="E22" s="8"/>
      <c r="F22" s="8"/>
      <c r="G22" s="8"/>
      <c r="H22" s="8"/>
      <c r="I22" s="8"/>
      <c r="J22" s="8"/>
      <c r="K22" s="8"/>
      <c r="L22" s="8"/>
      <c r="M22" s="7"/>
      <c r="N22" s="7"/>
      <c r="O22" s="7"/>
      <c r="P22" s="7"/>
      <c r="Q22" s="7"/>
    </row>
    <row r="23" spans="1:17" ht="27">
      <c r="A23" s="9" t="s">
        <v>61</v>
      </c>
      <c r="B23" s="14" t="s">
        <v>62</v>
      </c>
      <c r="C23" s="28">
        <v>30</v>
      </c>
      <c r="D23" s="28">
        <f>+IF(B18="HABILITADO",MAX(E57:E60),"N/A")</f>
        <v>30</v>
      </c>
      <c r="E23" s="8"/>
      <c r="F23" s="8"/>
      <c r="G23" s="8"/>
      <c r="H23" s="8"/>
      <c r="I23" s="8"/>
      <c r="J23" s="8"/>
      <c r="K23" s="8"/>
      <c r="L23" s="8"/>
      <c r="M23" s="7"/>
      <c r="N23" s="7"/>
      <c r="O23" s="7"/>
      <c r="P23" s="7"/>
      <c r="Q23" s="7"/>
    </row>
    <row r="24" spans="1:17" ht="27">
      <c r="A24" s="9" t="s">
        <v>63</v>
      </c>
      <c r="B24" s="14" t="s">
        <v>64</v>
      </c>
      <c r="C24" s="28">
        <v>20</v>
      </c>
      <c r="D24" s="28">
        <f>+IF(AND(B18="HABILITADO",E64="CUMPLE"),G64,"N/A")</f>
        <v>20</v>
      </c>
      <c r="E24" s="8"/>
      <c r="F24" s="8"/>
      <c r="G24" s="8"/>
      <c r="H24" s="8"/>
      <c r="I24" s="8"/>
      <c r="J24" s="8"/>
      <c r="K24" s="8"/>
      <c r="L24" s="8"/>
      <c r="M24" s="7"/>
      <c r="N24" s="7"/>
      <c r="O24" s="7"/>
      <c r="P24" s="7"/>
      <c r="Q24" s="7"/>
    </row>
    <row r="25" spans="1:17" ht="38.25" customHeight="1">
      <c r="A25" s="9" t="s">
        <v>65</v>
      </c>
      <c r="B25" s="14" t="s">
        <v>66</v>
      </c>
      <c r="C25" s="28">
        <v>10</v>
      </c>
      <c r="D25" s="28">
        <f>+IF(B18="HABILITADO",E68,"N/A")</f>
        <v>8.4500318268618706</v>
      </c>
      <c r="E25" s="8"/>
      <c r="F25" s="8"/>
      <c r="G25" s="8"/>
      <c r="H25" s="8"/>
      <c r="I25" s="8"/>
      <c r="J25" s="8"/>
      <c r="K25" s="8"/>
      <c r="L25" s="8"/>
      <c r="M25" s="7"/>
      <c r="N25" s="7"/>
      <c r="O25" s="7"/>
      <c r="P25" s="7"/>
      <c r="Q25" s="7"/>
    </row>
    <row r="26" spans="1:17">
      <c r="A26" s="97" t="s">
        <v>67</v>
      </c>
      <c r="B26" s="99"/>
      <c r="C26" s="29">
        <v>100</v>
      </c>
      <c r="D26" s="40">
        <f>SUM(D22:D25)</f>
        <v>98.450031826861874</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2" t="s">
        <v>68</v>
      </c>
      <c r="D28" s="102"/>
      <c r="E28" s="102"/>
      <c r="F28" s="102"/>
      <c r="G28" s="102"/>
      <c r="H28" s="16"/>
      <c r="I28" s="16"/>
      <c r="J28" s="16"/>
      <c r="K28" s="16"/>
      <c r="L28" s="16"/>
      <c r="M28" s="16"/>
      <c r="N28" s="6"/>
      <c r="O28" s="6"/>
      <c r="P28" s="6"/>
      <c r="Q28" s="6"/>
    </row>
    <row r="29" spans="1:17">
      <c r="A29" s="102" t="s">
        <v>69</v>
      </c>
      <c r="B29" s="102"/>
      <c r="C29" s="27" t="s">
        <v>70</v>
      </c>
      <c r="D29" s="27" t="s">
        <v>71</v>
      </c>
      <c r="E29" s="27" t="s">
        <v>72</v>
      </c>
      <c r="F29" s="27" t="s">
        <v>73</v>
      </c>
      <c r="G29" s="27" t="s">
        <v>74</v>
      </c>
      <c r="H29" s="30" t="s">
        <v>40</v>
      </c>
    </row>
    <row r="30" spans="1:17">
      <c r="A30" s="9" t="s">
        <v>75</v>
      </c>
      <c r="B30" s="10" t="s">
        <v>76</v>
      </c>
      <c r="C30" s="31" t="s">
        <v>50</v>
      </c>
      <c r="D30" s="31"/>
      <c r="E30" s="31"/>
      <c r="F30" s="31"/>
      <c r="G30" s="31"/>
      <c r="H30" s="10"/>
    </row>
    <row r="31" spans="1:17" ht="54">
      <c r="A31" s="9" t="s">
        <v>77</v>
      </c>
      <c r="B31" s="10" t="s">
        <v>78</v>
      </c>
      <c r="C31" s="31" t="s">
        <v>50</v>
      </c>
      <c r="D31" s="31"/>
      <c r="E31" s="31"/>
      <c r="F31" s="31"/>
      <c r="G31" s="31"/>
      <c r="H31" s="10"/>
    </row>
    <row r="32" spans="1:17" ht="108">
      <c r="A32" s="9" t="s">
        <v>79</v>
      </c>
      <c r="B32" s="10" t="s">
        <v>80</v>
      </c>
      <c r="C32" s="31" t="s">
        <v>50</v>
      </c>
      <c r="D32" s="31"/>
      <c r="E32" s="31"/>
      <c r="F32" s="31"/>
      <c r="G32" s="31"/>
      <c r="H32" s="10"/>
    </row>
    <row r="33" spans="1:18">
      <c r="A33" s="9"/>
      <c r="B33" s="10" t="s">
        <v>82</v>
      </c>
      <c r="C33" s="105" t="str">
        <f>+IF(AND(E37="CUMPLE",E39="CUMPLE",E40="CUMPLE",E41="CUMPLE"),"CUMPLE","NO CUMPLE")</f>
        <v>CUMPLE</v>
      </c>
      <c r="D33" s="106"/>
      <c r="E33" s="106"/>
      <c r="F33" s="106"/>
      <c r="G33" s="107"/>
      <c r="H33" s="10"/>
    </row>
    <row r="34" spans="1:18" ht="27">
      <c r="A34" s="9">
        <v>14</v>
      </c>
      <c r="B34" s="10" t="s">
        <v>83</v>
      </c>
      <c r="C34" s="105" t="s">
        <v>50</v>
      </c>
      <c r="D34" s="106"/>
      <c r="E34" s="106"/>
      <c r="F34" s="106"/>
      <c r="G34" s="107"/>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108" t="s">
        <v>84</v>
      </c>
      <c r="B36" s="108"/>
      <c r="C36" s="108" t="s">
        <v>85</v>
      </c>
      <c r="D36" s="108"/>
      <c r="E36" s="108"/>
      <c r="F36" s="109" t="s">
        <v>40</v>
      </c>
      <c r="G36" s="109"/>
      <c r="H36" s="109"/>
      <c r="I36" s="61"/>
      <c r="J36" s="61"/>
      <c r="K36" s="61"/>
      <c r="L36" s="61"/>
      <c r="M36" s="61"/>
      <c r="N36" s="61"/>
      <c r="O36" s="6"/>
      <c r="P36" s="6"/>
      <c r="Q36" s="6"/>
      <c r="R36" s="6"/>
    </row>
    <row r="37" spans="1:18" s="17" customFormat="1" ht="67.5" customHeight="1">
      <c r="A37" s="10" t="s">
        <v>86</v>
      </c>
      <c r="B37" s="37">
        <v>3142</v>
      </c>
      <c r="C37" s="110" t="str">
        <f>+IF(B37&gt;'Resumen Región 4'!E3,"NO CUMPLE, LA PROPUESTA SUPERA LOS ACCESOS PERMITIDOS PARA LA REGIÓN","CUMPLE, LOS ACCESOS MÁXIMOS PERMITIDOS PARA LA REGIÓN")</f>
        <v>CUMPLE, LOS ACCESOS MÁXIMOS PERMITIDOS PARA LA REGIÓN</v>
      </c>
      <c r="D37" s="110" t="str">
        <f>+IF(B37&lt;='Resumen Región 4'!E3,IF(B38/B37&gt;=0.2,"CUMPLE CONDICIÓN DEL 20%","NO CUMPLE CONDICIÓN DEL 20%"),"NO CUMPLE, LA PROPUESTA SUPERA LOS ACCESOS PERMITIDOS PARA LA REGIÓN")</f>
        <v>CUMPLE CONDICIÓN DEL 20%</v>
      </c>
      <c r="E37" s="111" t="str">
        <f>+IF(AND(C37="CUMPLE, LOS ACCESOS MÁXIMOS PERMITIDOS PARA LA REGIÓN",D37="CUMPLE CONDICIÓN DEL 20%"),"CUMPLE","NO CUMPLE")</f>
        <v>CUMPLE</v>
      </c>
      <c r="F37" s="136" t="s">
        <v>144</v>
      </c>
      <c r="G37" s="137"/>
      <c r="H37" s="138"/>
      <c r="I37" s="61"/>
      <c r="J37" s="61"/>
      <c r="K37" s="61"/>
      <c r="L37" s="61"/>
      <c r="M37" s="61"/>
      <c r="N37" s="61"/>
      <c r="O37" s="6"/>
      <c r="P37" s="6"/>
      <c r="Q37" s="6"/>
      <c r="R37" s="6"/>
    </row>
    <row r="38" spans="1:18" s="17" customFormat="1" ht="54">
      <c r="A38" s="31" t="s">
        <v>88</v>
      </c>
      <c r="B38" s="37">
        <v>3283</v>
      </c>
      <c r="C38" s="110"/>
      <c r="D38" s="110"/>
      <c r="E38" s="112"/>
      <c r="F38" s="139"/>
      <c r="G38" s="140"/>
      <c r="H38" s="141"/>
      <c r="I38" s="61"/>
      <c r="J38" s="61"/>
      <c r="K38" s="61"/>
      <c r="L38" s="61"/>
      <c r="M38" s="61"/>
      <c r="N38" s="61"/>
      <c r="O38" s="6"/>
      <c r="P38" s="6"/>
      <c r="Q38" s="6"/>
      <c r="R38" s="6"/>
    </row>
    <row r="39" spans="1:18" s="17" customFormat="1" ht="15" customHeight="1">
      <c r="A39" s="105" t="s">
        <v>89</v>
      </c>
      <c r="B39" s="106"/>
      <c r="C39" s="106"/>
      <c r="D39" s="107"/>
      <c r="E39" s="31" t="s">
        <v>50</v>
      </c>
      <c r="F39" s="119"/>
      <c r="G39" s="120"/>
      <c r="H39" s="121"/>
      <c r="I39" s="61"/>
      <c r="J39" s="61"/>
      <c r="K39" s="61"/>
      <c r="L39" s="61"/>
      <c r="M39" s="61"/>
      <c r="N39" s="61"/>
      <c r="O39" s="6"/>
      <c r="P39" s="6"/>
      <c r="Q39" s="6"/>
      <c r="R39" s="6"/>
    </row>
    <row r="40" spans="1:18" s="17" customFormat="1" ht="13.5" customHeight="1">
      <c r="A40" s="105" t="s">
        <v>90</v>
      </c>
      <c r="B40" s="106"/>
      <c r="C40" s="106"/>
      <c r="D40" s="107"/>
      <c r="E40" s="31" t="s">
        <v>50</v>
      </c>
      <c r="F40" s="119"/>
      <c r="G40" s="120"/>
      <c r="H40" s="121"/>
      <c r="I40" s="61"/>
      <c r="J40" s="61"/>
      <c r="K40" s="61"/>
      <c r="L40" s="61"/>
      <c r="M40" s="61"/>
      <c r="N40" s="61"/>
      <c r="O40" s="6"/>
      <c r="P40" s="6"/>
      <c r="Q40" s="6"/>
      <c r="R40" s="6"/>
    </row>
    <row r="41" spans="1:18" s="17" customFormat="1" ht="15" customHeight="1">
      <c r="A41" s="105" t="s">
        <v>91</v>
      </c>
      <c r="B41" s="106"/>
      <c r="C41" s="106"/>
      <c r="D41" s="107"/>
      <c r="E41" s="31" t="s">
        <v>50</v>
      </c>
      <c r="F41" s="119"/>
      <c r="G41" s="120"/>
      <c r="H41" s="121"/>
      <c r="I41" s="61"/>
      <c r="J41" s="61"/>
      <c r="K41" s="61"/>
      <c r="L41" s="61"/>
      <c r="M41" s="61"/>
      <c r="N41" s="61"/>
      <c r="O41" s="6"/>
      <c r="P41" s="6"/>
      <c r="Q41" s="6"/>
      <c r="R41" s="6"/>
    </row>
    <row r="42" spans="1:18" s="17" customFormat="1" ht="87.75" customHeight="1">
      <c r="A42" s="86" t="s">
        <v>93</v>
      </c>
      <c r="B42" s="87"/>
      <c r="C42" s="87"/>
      <c r="D42" s="87"/>
      <c r="E42" s="87"/>
      <c r="F42" s="87"/>
      <c r="G42" s="87"/>
      <c r="H42" s="88"/>
      <c r="I42" s="61"/>
      <c r="J42" s="61"/>
      <c r="K42" s="61"/>
      <c r="L42" s="61"/>
      <c r="M42" s="61"/>
      <c r="N42" s="61"/>
      <c r="O42" s="6"/>
      <c r="P42" s="6"/>
      <c r="Q42" s="6"/>
      <c r="R42" s="6"/>
    </row>
    <row r="43" spans="1:18" ht="6.75" customHeight="1">
      <c r="A43" s="21"/>
      <c r="C43" s="18"/>
      <c r="D43" s="18"/>
      <c r="E43" s="18"/>
      <c r="F43" s="18"/>
    </row>
    <row r="44" spans="1:18">
      <c r="A44" s="102" t="s">
        <v>94</v>
      </c>
      <c r="B44" s="10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2" t="s">
        <v>95</v>
      </c>
      <c r="B46" s="102"/>
      <c r="C46" s="102"/>
      <c r="D46" s="102"/>
      <c r="E46" s="102"/>
      <c r="F46" s="102"/>
      <c r="G46" s="102"/>
      <c r="H46" s="102"/>
      <c r="O46" s="18"/>
      <c r="P46" s="18"/>
      <c r="Q46" s="18"/>
    </row>
    <row r="48" spans="1:18" s="17" customFormat="1" ht="54">
      <c r="A48" s="108" t="s">
        <v>96</v>
      </c>
      <c r="B48" s="32" t="s">
        <v>97</v>
      </c>
      <c r="C48" s="32" t="s">
        <v>98</v>
      </c>
      <c r="D48" s="32" t="s">
        <v>99</v>
      </c>
      <c r="E48" s="32" t="s">
        <v>100</v>
      </c>
      <c r="F48" s="32" t="s">
        <v>101</v>
      </c>
      <c r="G48" s="32" t="s">
        <v>102</v>
      </c>
      <c r="H48" s="35" t="s">
        <v>40</v>
      </c>
    </row>
    <row r="49" spans="1:8" s="17" customFormat="1">
      <c r="A49" s="108"/>
      <c r="B49" s="11" t="s">
        <v>103</v>
      </c>
      <c r="C49" s="33">
        <v>0</v>
      </c>
      <c r="D49" s="152" t="s">
        <v>145</v>
      </c>
      <c r="E49" s="152">
        <v>5</v>
      </c>
      <c r="F49" s="111">
        <f>+ROUND((E49/'Resumen Región 4'!E5)*100,0)</f>
        <v>71</v>
      </c>
      <c r="G49" s="126">
        <f>IF(F49=0,0,IF(AND(F49&gt;0,F49&lt;=20),5,IF(AND(F49&gt;20,F49&lt;=50),15,IF(AND(F49&gt;50,F49&lt;=70),25,IF(AND(F49&gt;70,F49&lt;=100),40,"ERROR")))))</f>
        <v>40</v>
      </c>
      <c r="H49" s="149" t="s">
        <v>146</v>
      </c>
    </row>
    <row r="50" spans="1:8" s="17" customFormat="1" ht="27">
      <c r="A50" s="108"/>
      <c r="B50" s="11" t="s">
        <v>106</v>
      </c>
      <c r="C50" s="33">
        <v>5</v>
      </c>
      <c r="D50" s="153"/>
      <c r="E50" s="153"/>
      <c r="F50" s="125"/>
      <c r="G50" s="126"/>
      <c r="H50" s="150"/>
    </row>
    <row r="51" spans="1:8" s="17" customFormat="1" ht="27">
      <c r="A51" s="108"/>
      <c r="B51" s="11" t="s">
        <v>107</v>
      </c>
      <c r="C51" s="33">
        <v>15</v>
      </c>
      <c r="D51" s="153"/>
      <c r="E51" s="153"/>
      <c r="F51" s="125"/>
      <c r="G51" s="126"/>
      <c r="H51" s="150"/>
    </row>
    <row r="52" spans="1:8" s="17" customFormat="1" ht="27">
      <c r="A52" s="108"/>
      <c r="B52" s="11" t="s">
        <v>108</v>
      </c>
      <c r="C52" s="33">
        <v>25</v>
      </c>
      <c r="D52" s="153"/>
      <c r="E52" s="153"/>
      <c r="F52" s="125"/>
      <c r="G52" s="126"/>
      <c r="H52" s="150"/>
    </row>
    <row r="53" spans="1:8" s="17" customFormat="1" ht="27">
      <c r="A53" s="108"/>
      <c r="B53" s="11" t="s">
        <v>109</v>
      </c>
      <c r="C53" s="33">
        <v>40</v>
      </c>
      <c r="D53" s="154"/>
      <c r="E53" s="154"/>
      <c r="F53" s="112"/>
      <c r="G53" s="126"/>
      <c r="H53" s="151"/>
    </row>
    <row r="56" spans="1:8" ht="40.5">
      <c r="A56" s="108" t="s">
        <v>110</v>
      </c>
      <c r="B56" s="32" t="s">
        <v>111</v>
      </c>
      <c r="C56" s="32" t="s">
        <v>98</v>
      </c>
      <c r="D56" s="32" t="s">
        <v>112</v>
      </c>
      <c r="E56" s="32" t="s">
        <v>113</v>
      </c>
      <c r="F56" s="129" t="s">
        <v>40</v>
      </c>
      <c r="G56" s="129"/>
      <c r="H56" s="129"/>
    </row>
    <row r="57" spans="1:8">
      <c r="A57" s="108"/>
      <c r="B57" s="31" t="s">
        <v>114</v>
      </c>
      <c r="C57" s="33">
        <v>0</v>
      </c>
      <c r="D57" s="59"/>
      <c r="E57" s="60"/>
      <c r="F57" s="131"/>
      <c r="G57" s="132"/>
      <c r="H57" s="133"/>
    </row>
    <row r="58" spans="1:8">
      <c r="A58" s="108"/>
      <c r="B58" s="31" t="s">
        <v>115</v>
      </c>
      <c r="C58" s="33">
        <v>5</v>
      </c>
      <c r="D58" s="59"/>
      <c r="E58" s="60"/>
      <c r="F58" s="131"/>
      <c r="G58" s="132"/>
      <c r="H58" s="133"/>
    </row>
    <row r="59" spans="1:8">
      <c r="A59" s="108"/>
      <c r="B59" s="31" t="s">
        <v>116</v>
      </c>
      <c r="C59" s="33">
        <v>15</v>
      </c>
      <c r="D59" s="59"/>
      <c r="E59" s="60"/>
      <c r="F59" s="131"/>
      <c r="G59" s="132"/>
      <c r="H59" s="133"/>
    </row>
    <row r="60" spans="1:8">
      <c r="A60" s="108"/>
      <c r="B60" s="31" t="s">
        <v>117</v>
      </c>
      <c r="C60" s="33">
        <v>30</v>
      </c>
      <c r="D60" s="59" t="s">
        <v>118</v>
      </c>
      <c r="E60" s="60">
        <v>30</v>
      </c>
      <c r="F60" s="131" t="s">
        <v>147</v>
      </c>
      <c r="G60" s="132"/>
      <c r="H60" s="133"/>
    </row>
    <row r="63" spans="1:8" ht="27">
      <c r="A63" s="108" t="s">
        <v>120</v>
      </c>
      <c r="B63" s="32" t="s">
        <v>121</v>
      </c>
      <c r="C63" s="32" t="s">
        <v>122</v>
      </c>
      <c r="D63" s="32" t="s">
        <v>123</v>
      </c>
      <c r="E63" s="32" t="s">
        <v>124</v>
      </c>
      <c r="F63" s="32" t="s">
        <v>98</v>
      </c>
      <c r="G63" s="32" t="s">
        <v>102</v>
      </c>
      <c r="H63" s="39" t="s">
        <v>40</v>
      </c>
    </row>
    <row r="64" spans="1:8">
      <c r="A64" s="108"/>
      <c r="B64" s="36">
        <v>59970</v>
      </c>
      <c r="C64" s="36">
        <v>99950</v>
      </c>
      <c r="D64" s="37">
        <v>75000</v>
      </c>
      <c r="E64" s="12" t="str">
        <f>+IF(AND(D64&gt;=B64,D64&lt;=C64),"CUMPLE","NO CUMPLE")</f>
        <v>CUMPLE</v>
      </c>
      <c r="F64" s="28">
        <v>20</v>
      </c>
      <c r="G64" s="41">
        <v>20</v>
      </c>
      <c r="H64" s="38" t="s">
        <v>148</v>
      </c>
    </row>
    <row r="66" spans="1:18">
      <c r="A66" s="5"/>
      <c r="B66" s="5"/>
      <c r="C66" s="8"/>
      <c r="D66" s="8"/>
      <c r="E66" s="8"/>
      <c r="F66" s="8"/>
      <c r="G66" s="8"/>
      <c r="H66" s="8"/>
      <c r="I66" s="8"/>
      <c r="J66" s="8"/>
      <c r="K66" s="8"/>
      <c r="L66" s="8"/>
      <c r="M66" s="7"/>
      <c r="N66" s="7"/>
      <c r="O66" s="7"/>
      <c r="P66" s="7"/>
      <c r="Q66" s="7"/>
    </row>
    <row r="67" spans="1:18" ht="54">
      <c r="A67" s="127" t="s">
        <v>127</v>
      </c>
      <c r="B67" s="32" t="s">
        <v>128</v>
      </c>
      <c r="C67" s="32" t="s">
        <v>129</v>
      </c>
      <c r="D67" s="32" t="s">
        <v>98</v>
      </c>
      <c r="E67" s="32" t="s">
        <v>102</v>
      </c>
      <c r="F67" s="129" t="s">
        <v>40</v>
      </c>
      <c r="G67" s="129"/>
      <c r="H67" s="129"/>
      <c r="I67" s="8"/>
      <c r="J67" s="8"/>
      <c r="K67" s="7"/>
      <c r="L67" s="7"/>
      <c r="M67" s="7"/>
      <c r="N67" s="7"/>
      <c r="O67" s="7"/>
    </row>
    <row r="68" spans="1:18" ht="58.5" customHeight="1">
      <c r="A68" s="128"/>
      <c r="B68" s="42">
        <f>+ROUND('Resumen Región 4'!E3*20%,0)</f>
        <v>628</v>
      </c>
      <c r="C68" s="71">
        <v>3283</v>
      </c>
      <c r="D68" s="28">
        <v>10</v>
      </c>
      <c r="E68" s="28">
        <f>+IF(((C68-B68)/'Resumen Región 4'!E3)*D68&gt;10,10,((C68-B68)/'Resumen Región 4'!E3)*D68)</f>
        <v>8.4500318268618706</v>
      </c>
      <c r="F68" s="130" t="s">
        <v>149</v>
      </c>
      <c r="G68" s="148"/>
      <c r="H68" s="148"/>
      <c r="I68" s="8"/>
      <c r="J68" s="8"/>
      <c r="K68" s="7"/>
      <c r="L68" s="7"/>
      <c r="M68" s="7"/>
      <c r="N68" s="7"/>
      <c r="O68" s="7"/>
    </row>
    <row r="69" spans="1:18" s="17" customFormat="1" ht="42" customHeight="1">
      <c r="A69" s="86" t="s">
        <v>130</v>
      </c>
      <c r="B69" s="87"/>
      <c r="C69" s="87"/>
      <c r="D69" s="87"/>
      <c r="E69" s="87"/>
      <c r="F69" s="87"/>
      <c r="G69" s="87"/>
      <c r="H69" s="88"/>
      <c r="I69" s="61"/>
      <c r="J69" s="61"/>
      <c r="K69" s="61"/>
      <c r="L69" s="61"/>
      <c r="M69" s="61"/>
      <c r="N69" s="61"/>
      <c r="O69" s="6"/>
      <c r="P69" s="6"/>
      <c r="Q69" s="6"/>
      <c r="R69" s="6"/>
    </row>
  </sheetData>
  <mergeCells count="49">
    <mergeCell ref="G11:H11"/>
    <mergeCell ref="G6:H6"/>
    <mergeCell ref="G7:H7"/>
    <mergeCell ref="G8:H8"/>
    <mergeCell ref="G9:H9"/>
    <mergeCell ref="G10:H10"/>
    <mergeCell ref="A42:H42"/>
    <mergeCell ref="A41:D41"/>
    <mergeCell ref="C28:G28"/>
    <mergeCell ref="A29:B29"/>
    <mergeCell ref="C33:G33"/>
    <mergeCell ref="C34:G34"/>
    <mergeCell ref="A40:D40"/>
    <mergeCell ref="E37:E38"/>
    <mergeCell ref="F37:H38"/>
    <mergeCell ref="F39:H39"/>
    <mergeCell ref="F40:H40"/>
    <mergeCell ref="C37:C38"/>
    <mergeCell ref="D37:D38"/>
    <mergeCell ref="A1:H1"/>
    <mergeCell ref="D49:D53"/>
    <mergeCell ref="G49:G53"/>
    <mergeCell ref="A46:H46"/>
    <mergeCell ref="A48:A53"/>
    <mergeCell ref="B3:E3"/>
    <mergeCell ref="A13:B13"/>
    <mergeCell ref="A20:D20"/>
    <mergeCell ref="A26:B26"/>
    <mergeCell ref="A21:B21"/>
    <mergeCell ref="A44:B44"/>
    <mergeCell ref="F41:H41"/>
    <mergeCell ref="C36:E36"/>
    <mergeCell ref="A36:B36"/>
    <mergeCell ref="F36:H36"/>
    <mergeCell ref="A39:D39"/>
    <mergeCell ref="H49:H53"/>
    <mergeCell ref="F49:F53"/>
    <mergeCell ref="E49:E53"/>
    <mergeCell ref="A56:A60"/>
    <mergeCell ref="F56:H56"/>
    <mergeCell ref="F57:H57"/>
    <mergeCell ref="F58:H58"/>
    <mergeCell ref="F59:H59"/>
    <mergeCell ref="F60:H60"/>
    <mergeCell ref="A69:H69"/>
    <mergeCell ref="A63:A64"/>
    <mergeCell ref="A67:A68"/>
    <mergeCell ref="F67:H67"/>
    <mergeCell ref="F68:H68"/>
  </mergeCells>
  <phoneticPr fontId="6" type="noConversion"/>
  <conditionalFormatting sqref="E42">
    <cfRule type="cellIs" dxfId="6"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097D7-C8A3-4246-A808-F7EE738C78DC}">
  <dimension ref="A1:R69"/>
  <sheetViews>
    <sheetView showGridLines="0" topLeftCell="A54" zoomScaleNormal="100" zoomScaleSheetLayoutView="70" zoomScalePageLayoutView="85" workbookViewId="0">
      <selection activeCell="F68" sqref="F68:H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9" width="72.140625" style="4" customWidth="1"/>
    <col min="10" max="16384" width="17.140625" style="4"/>
  </cols>
  <sheetData>
    <row r="1" spans="1:17" ht="31.5" customHeight="1">
      <c r="A1" s="75" t="s">
        <v>0</v>
      </c>
      <c r="B1" s="89"/>
      <c r="C1" s="89"/>
      <c r="D1" s="89"/>
      <c r="E1" s="89"/>
      <c r="F1" s="89"/>
      <c r="G1" s="89"/>
      <c r="H1" s="89"/>
      <c r="O1" s="5"/>
      <c r="P1" s="5"/>
      <c r="Q1" s="5"/>
    </row>
    <row r="2" spans="1:17" ht="15" customHeight="1">
      <c r="O2" s="5"/>
      <c r="P2" s="5"/>
      <c r="Q2" s="5"/>
    </row>
    <row r="3" spans="1:17">
      <c r="A3" s="13" t="s">
        <v>32</v>
      </c>
      <c r="B3" s="155" t="s">
        <v>150</v>
      </c>
      <c r="C3" s="155"/>
      <c r="D3" s="155"/>
      <c r="E3" s="155"/>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34</v>
      </c>
      <c r="B6" s="32" t="s">
        <v>35</v>
      </c>
      <c r="C6" s="32" t="s">
        <v>36</v>
      </c>
      <c r="D6" s="32" t="s">
        <v>37</v>
      </c>
      <c r="E6" s="32" t="s">
        <v>38</v>
      </c>
      <c r="F6" s="32" t="s">
        <v>39</v>
      </c>
      <c r="G6" s="93" t="s">
        <v>40</v>
      </c>
      <c r="H6" s="94"/>
    </row>
    <row r="7" spans="1:17" ht="40.5">
      <c r="A7" s="12" t="s">
        <v>41</v>
      </c>
      <c r="B7" s="66" t="s">
        <v>150</v>
      </c>
      <c r="C7" s="67">
        <v>96003700</v>
      </c>
      <c r="D7" s="10" t="s">
        <v>151</v>
      </c>
      <c r="E7" s="72">
        <v>1</v>
      </c>
      <c r="F7" s="31" t="s">
        <v>134</v>
      </c>
      <c r="G7" s="134"/>
      <c r="H7" s="135"/>
      <c r="I7" s="8"/>
      <c r="J7" s="8"/>
      <c r="K7" s="8"/>
      <c r="L7" s="8"/>
      <c r="M7" s="7"/>
      <c r="N7" s="7"/>
      <c r="O7" s="7"/>
      <c r="P7" s="7"/>
      <c r="Q7" s="7"/>
    </row>
    <row r="8" spans="1:17">
      <c r="A8" s="12"/>
      <c r="B8" s="20"/>
      <c r="C8" s="11"/>
      <c r="D8" s="11"/>
      <c r="E8" s="11"/>
      <c r="F8" s="11"/>
      <c r="G8" s="134"/>
      <c r="H8" s="135"/>
      <c r="I8" s="8"/>
      <c r="J8" s="8"/>
      <c r="K8" s="8"/>
      <c r="L8" s="8"/>
      <c r="M8" s="7"/>
      <c r="N8" s="7"/>
      <c r="O8" s="7"/>
      <c r="P8" s="7"/>
      <c r="Q8" s="7"/>
    </row>
    <row r="9" spans="1:17">
      <c r="A9" s="12"/>
      <c r="B9" s="20"/>
      <c r="C9" s="11"/>
      <c r="D9" s="11"/>
      <c r="E9" s="11"/>
      <c r="F9" s="11"/>
      <c r="G9" s="134"/>
      <c r="H9" s="135"/>
      <c r="I9" s="8"/>
      <c r="J9" s="8"/>
      <c r="K9" s="8"/>
      <c r="L9" s="8"/>
      <c r="M9" s="7"/>
      <c r="N9" s="7"/>
      <c r="O9" s="7"/>
      <c r="P9" s="7"/>
      <c r="Q9" s="7"/>
    </row>
    <row r="10" spans="1:17">
      <c r="A10" s="12"/>
      <c r="B10" s="20"/>
      <c r="C10" s="19"/>
      <c r="D10" s="15"/>
      <c r="E10" s="15"/>
      <c r="F10" s="15"/>
      <c r="G10" s="134"/>
      <c r="H10" s="135"/>
      <c r="I10" s="8"/>
      <c r="J10" s="8"/>
      <c r="K10" s="8"/>
      <c r="L10" s="8"/>
      <c r="M10" s="7"/>
      <c r="N10" s="7"/>
      <c r="O10" s="7"/>
      <c r="P10" s="7"/>
      <c r="Q10" s="7"/>
    </row>
    <row r="11" spans="1:17">
      <c r="A11" s="12"/>
      <c r="B11" s="20"/>
      <c r="C11" s="19"/>
      <c r="D11" s="15"/>
      <c r="E11" s="15"/>
      <c r="F11" s="15"/>
      <c r="G11" s="134"/>
      <c r="H11" s="135"/>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5" t="s">
        <v>46</v>
      </c>
      <c r="B13" s="96"/>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c r="A16" s="23" t="s">
        <v>51</v>
      </c>
      <c r="B16" s="25" t="str">
        <f>+C44</f>
        <v>NO CUMPLE</v>
      </c>
      <c r="C16" s="8"/>
      <c r="D16" s="8"/>
      <c r="E16" s="8"/>
      <c r="F16" s="8"/>
      <c r="G16" s="8"/>
      <c r="H16" s="8"/>
      <c r="I16" s="8"/>
      <c r="J16" s="8"/>
      <c r="K16" s="8"/>
      <c r="L16" s="7"/>
      <c r="M16" s="7"/>
      <c r="N16" s="7"/>
      <c r="O16" s="7"/>
      <c r="P16" s="7"/>
    </row>
    <row r="17" spans="1:17">
      <c r="A17" s="23" t="s">
        <v>54</v>
      </c>
      <c r="B17" s="25" t="s">
        <v>50</v>
      </c>
      <c r="C17" s="8"/>
      <c r="D17" s="8"/>
      <c r="E17" s="8"/>
      <c r="F17" s="8"/>
      <c r="G17" s="8"/>
      <c r="H17" s="8"/>
      <c r="I17" s="8"/>
      <c r="J17" s="8"/>
      <c r="K17" s="8"/>
      <c r="L17" s="7"/>
      <c r="M17" s="7"/>
      <c r="N17" s="7"/>
      <c r="O17" s="7"/>
      <c r="P17" s="7"/>
    </row>
    <row r="18" spans="1:17">
      <c r="A18" s="24" t="s">
        <v>25</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7" t="s">
        <v>55</v>
      </c>
      <c r="B20" s="98"/>
      <c r="C20" s="98"/>
      <c r="D20" s="99"/>
      <c r="E20" s="8"/>
      <c r="F20" s="8"/>
      <c r="G20" s="8"/>
      <c r="H20" s="8"/>
      <c r="I20" s="8"/>
      <c r="J20" s="8"/>
      <c r="K20" s="8"/>
      <c r="L20" s="8"/>
      <c r="M20" s="7"/>
      <c r="N20" s="7"/>
      <c r="O20" s="7"/>
      <c r="P20" s="7"/>
      <c r="Q20" s="7"/>
    </row>
    <row r="21" spans="1:17" ht="25.5">
      <c r="A21" s="100" t="s">
        <v>56</v>
      </c>
      <c r="B21" s="101"/>
      <c r="C21" s="24" t="s">
        <v>57</v>
      </c>
      <c r="D21" s="26" t="s">
        <v>58</v>
      </c>
      <c r="E21" s="8"/>
      <c r="F21" s="8"/>
      <c r="G21" s="8"/>
      <c r="H21" s="8"/>
      <c r="I21" s="8"/>
      <c r="J21" s="8"/>
      <c r="K21" s="8"/>
      <c r="L21" s="8"/>
      <c r="M21" s="7"/>
      <c r="N21" s="7"/>
      <c r="O21" s="7"/>
      <c r="P21" s="7"/>
      <c r="Q21" s="7"/>
    </row>
    <row r="22" spans="1:17" ht="27">
      <c r="A22" s="9" t="s">
        <v>59</v>
      </c>
      <c r="B22" s="14" t="s">
        <v>60</v>
      </c>
      <c r="C22" s="28">
        <v>40</v>
      </c>
      <c r="D22" s="28" t="str">
        <f>+IF(B18="HABILITADO",G49,"N/A")</f>
        <v>N/A</v>
      </c>
      <c r="E22" s="8"/>
      <c r="F22" s="8"/>
      <c r="G22" s="8"/>
      <c r="H22" s="8"/>
      <c r="I22" s="8"/>
      <c r="J22" s="8"/>
      <c r="K22" s="8"/>
      <c r="L22" s="8"/>
      <c r="M22" s="7"/>
      <c r="N22" s="7"/>
      <c r="O22" s="7"/>
      <c r="P22" s="7"/>
      <c r="Q22" s="7"/>
    </row>
    <row r="23" spans="1:17" ht="27">
      <c r="A23" s="9" t="s">
        <v>61</v>
      </c>
      <c r="B23" s="14" t="s">
        <v>62</v>
      </c>
      <c r="C23" s="28">
        <v>30</v>
      </c>
      <c r="D23" s="28" t="str">
        <f>+IF(B18="HABILITADO",MAX(E57:E60),"N/A")</f>
        <v>N/A</v>
      </c>
      <c r="E23" s="8"/>
      <c r="F23" s="8"/>
      <c r="G23" s="8"/>
      <c r="H23" s="8"/>
      <c r="I23" s="8"/>
      <c r="J23" s="8"/>
      <c r="K23" s="8"/>
      <c r="L23" s="8"/>
      <c r="M23" s="7"/>
      <c r="N23" s="7"/>
      <c r="O23" s="7"/>
      <c r="P23" s="7"/>
      <c r="Q23" s="7"/>
    </row>
    <row r="24" spans="1:17" ht="27">
      <c r="A24" s="9" t="s">
        <v>63</v>
      </c>
      <c r="B24" s="14" t="s">
        <v>64</v>
      </c>
      <c r="C24" s="28">
        <v>20</v>
      </c>
      <c r="D24" s="28" t="str">
        <f>+IF(AND(B18="HABILITADO",E64="CUMPLE"),G64,"N/A")</f>
        <v>N/A</v>
      </c>
      <c r="E24" s="8"/>
      <c r="F24" s="8"/>
      <c r="G24" s="8"/>
      <c r="H24" s="8"/>
      <c r="I24" s="8"/>
      <c r="J24" s="8"/>
      <c r="K24" s="8"/>
      <c r="L24" s="8"/>
      <c r="M24" s="7"/>
      <c r="N24" s="7"/>
      <c r="O24" s="7"/>
      <c r="P24" s="7"/>
      <c r="Q24" s="7"/>
    </row>
    <row r="25" spans="1:17" ht="36" customHeight="1">
      <c r="A25" s="9" t="s">
        <v>65</v>
      </c>
      <c r="B25" s="14" t="s">
        <v>66</v>
      </c>
      <c r="C25" s="28">
        <v>10</v>
      </c>
      <c r="D25" s="28" t="str">
        <f>+IF(B18="HABILITADO",E68,"N/A")</f>
        <v>N/A</v>
      </c>
      <c r="E25" s="8"/>
      <c r="F25" s="8"/>
      <c r="G25" s="8"/>
      <c r="H25" s="8"/>
      <c r="I25" s="8"/>
      <c r="J25" s="8"/>
      <c r="K25" s="8"/>
      <c r="L25" s="8"/>
      <c r="M25" s="7"/>
      <c r="N25" s="7"/>
      <c r="O25" s="7"/>
      <c r="P25" s="7"/>
      <c r="Q25" s="7"/>
    </row>
    <row r="26" spans="1:17">
      <c r="A26" s="97" t="s">
        <v>67</v>
      </c>
      <c r="B26" s="99"/>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2" t="s">
        <v>68</v>
      </c>
      <c r="D28" s="102"/>
      <c r="E28" s="102"/>
      <c r="F28" s="102"/>
      <c r="G28" s="102"/>
      <c r="H28" s="16"/>
      <c r="I28" s="16"/>
      <c r="J28" s="16"/>
      <c r="K28" s="16"/>
      <c r="L28" s="16"/>
      <c r="M28" s="16"/>
      <c r="N28" s="6"/>
      <c r="O28" s="6"/>
      <c r="P28" s="6"/>
      <c r="Q28" s="6"/>
    </row>
    <row r="29" spans="1:17">
      <c r="A29" s="102" t="s">
        <v>69</v>
      </c>
      <c r="B29" s="102"/>
      <c r="C29" s="27" t="s">
        <v>70</v>
      </c>
      <c r="D29" s="27" t="s">
        <v>71</v>
      </c>
      <c r="E29" s="27" t="s">
        <v>72</v>
      </c>
      <c r="F29" s="27" t="s">
        <v>73</v>
      </c>
      <c r="G29" s="27" t="s">
        <v>74</v>
      </c>
      <c r="H29" s="30" t="s">
        <v>40</v>
      </c>
    </row>
    <row r="30" spans="1:17" ht="54">
      <c r="A30" s="9" t="s">
        <v>75</v>
      </c>
      <c r="B30" s="10" t="s">
        <v>76</v>
      </c>
      <c r="C30" s="173" t="s">
        <v>50</v>
      </c>
      <c r="D30" s="173"/>
      <c r="E30" s="173"/>
      <c r="F30" s="173"/>
      <c r="G30" s="173"/>
      <c r="H30" s="172" t="s">
        <v>152</v>
      </c>
    </row>
    <row r="31" spans="1:17" ht="54">
      <c r="A31" s="9" t="s">
        <v>77</v>
      </c>
      <c r="B31" s="10" t="s">
        <v>78</v>
      </c>
      <c r="C31" s="173" t="s">
        <v>50</v>
      </c>
      <c r="D31" s="173"/>
      <c r="E31" s="173"/>
      <c r="F31" s="173"/>
      <c r="G31" s="173"/>
      <c r="H31" s="172"/>
    </row>
    <row r="32" spans="1:17" ht="162">
      <c r="A32" s="103" t="s">
        <v>79</v>
      </c>
      <c r="B32" s="10" t="s">
        <v>80</v>
      </c>
      <c r="C32" s="173" t="s">
        <v>153</v>
      </c>
      <c r="D32" s="173"/>
      <c r="E32" s="173"/>
      <c r="F32" s="173"/>
      <c r="G32" s="173"/>
      <c r="H32" s="172" t="s">
        <v>154</v>
      </c>
    </row>
    <row r="33" spans="1:18">
      <c r="A33" s="104"/>
      <c r="B33" s="10" t="s">
        <v>82</v>
      </c>
      <c r="C33" s="169" t="str">
        <f>+IF(AND(E37="CUMPLE",E39="CUMPLE",E40="CUMPLE",E41="CUMPLE"),"CUMPLE","NO CUMPLE")</f>
        <v>NO CUMPLE</v>
      </c>
      <c r="D33" s="170"/>
      <c r="E33" s="170"/>
      <c r="F33" s="170"/>
      <c r="G33" s="171"/>
      <c r="H33" s="172"/>
    </row>
    <row r="34" spans="1:18" ht="40.5">
      <c r="A34" s="9">
        <v>14</v>
      </c>
      <c r="B34" s="10" t="s">
        <v>83</v>
      </c>
      <c r="C34" s="169" t="s">
        <v>50</v>
      </c>
      <c r="D34" s="170"/>
      <c r="E34" s="170"/>
      <c r="F34" s="170"/>
      <c r="G34" s="171"/>
      <c r="H34" s="172" t="s">
        <v>155</v>
      </c>
    </row>
    <row r="35" spans="1:18">
      <c r="A35" s="8"/>
      <c r="B35" s="16"/>
      <c r="C35" s="174"/>
      <c r="D35" s="174"/>
      <c r="E35" s="174"/>
      <c r="F35" s="174"/>
      <c r="G35" s="174"/>
      <c r="H35" s="174"/>
      <c r="I35" s="16"/>
      <c r="J35" s="16"/>
      <c r="K35" s="16"/>
      <c r="L35" s="16"/>
      <c r="M35" s="16"/>
      <c r="N35" s="6"/>
      <c r="O35" s="6"/>
      <c r="P35" s="6"/>
      <c r="Q35" s="6"/>
    </row>
    <row r="36" spans="1:18" s="17" customFormat="1" ht="27" customHeight="1">
      <c r="A36" s="108" t="s">
        <v>84</v>
      </c>
      <c r="B36" s="108"/>
      <c r="C36" s="108" t="s">
        <v>85</v>
      </c>
      <c r="D36" s="108"/>
      <c r="E36" s="108"/>
      <c r="F36" s="109" t="s">
        <v>40</v>
      </c>
      <c r="G36" s="109"/>
      <c r="H36" s="109"/>
      <c r="I36" s="61"/>
      <c r="J36" s="61"/>
      <c r="K36" s="61"/>
      <c r="L36" s="61"/>
      <c r="M36" s="61"/>
      <c r="N36" s="61"/>
      <c r="O36" s="6"/>
      <c r="P36" s="6"/>
      <c r="Q36" s="6"/>
      <c r="R36" s="6"/>
    </row>
    <row r="37" spans="1:18" s="17" customFormat="1" ht="67.5" customHeight="1">
      <c r="A37" s="10" t="s">
        <v>86</v>
      </c>
      <c r="B37" s="37">
        <v>3142</v>
      </c>
      <c r="C37" s="110" t="str">
        <f>+IF(B37&gt;'Resumen Región 4'!E3,"NO CUMPLE, LA PROPUESTA SUPERA LOS ACCESOS PERMITIDOS PARA LA REGIÓN","CUMPLE, LOS ACCESOS MÁXIMOS PERMITIDOS PARA LA REGIÓN")</f>
        <v>CUMPLE, LOS ACCESOS MÁXIMOS PERMITIDOS PARA LA REGIÓN</v>
      </c>
      <c r="D37" s="110" t="str">
        <f>+IF(B37&lt;='Resumen Región 4'!E3,IF(B38/B37&gt;=0.2,"CUMPLE CONDICIÓN DEL 20%","NO CUMPLE CONDICIÓN DEL 20%"),"NO CUMPLE, LA PROPUESTA SUPERA LOS ACCESOS PERMITIDOS PARA LA REGIÓN")</f>
        <v>NO CUMPLE CONDICIÓN DEL 20%</v>
      </c>
      <c r="E37" s="111" t="str">
        <f>+IF(AND(C37="CUMPLE, LOS ACCESOS MÁXIMOS PERMITIDOS PARA LA REGIÓN",D37="CUMPLE CONDICIÓN DEL 20%"),"CUMPLE","NO CUMPLE")</f>
        <v>NO CUMPLE</v>
      </c>
      <c r="F37" s="175" t="s">
        <v>154</v>
      </c>
      <c r="G37" s="176"/>
      <c r="H37" s="177"/>
      <c r="I37" s="61"/>
      <c r="J37" s="61"/>
      <c r="K37" s="61"/>
      <c r="L37" s="61"/>
      <c r="M37" s="61"/>
      <c r="N37" s="61"/>
      <c r="O37" s="6"/>
      <c r="P37" s="6"/>
      <c r="Q37" s="6"/>
      <c r="R37" s="6"/>
    </row>
    <row r="38" spans="1:18" s="17" customFormat="1" ht="54">
      <c r="A38" s="31" t="s">
        <v>88</v>
      </c>
      <c r="B38" s="37">
        <v>0</v>
      </c>
      <c r="C38" s="110"/>
      <c r="D38" s="110"/>
      <c r="E38" s="112"/>
      <c r="F38" s="178"/>
      <c r="G38" s="179"/>
      <c r="H38" s="180"/>
      <c r="I38" s="61"/>
      <c r="J38" s="61"/>
      <c r="K38" s="61"/>
      <c r="L38" s="61"/>
      <c r="M38" s="61"/>
      <c r="N38" s="61"/>
      <c r="O38" s="6"/>
      <c r="P38" s="6"/>
      <c r="Q38" s="6"/>
      <c r="R38" s="6"/>
    </row>
    <row r="39" spans="1:18" s="17" customFormat="1" ht="15" customHeight="1">
      <c r="A39" s="105" t="s">
        <v>89</v>
      </c>
      <c r="B39" s="106"/>
      <c r="C39" s="106"/>
      <c r="D39" s="107"/>
      <c r="E39" s="31" t="s">
        <v>50</v>
      </c>
      <c r="F39" s="119"/>
      <c r="G39" s="120"/>
      <c r="H39" s="121"/>
      <c r="I39" s="61"/>
      <c r="J39" s="61"/>
      <c r="K39" s="61"/>
      <c r="L39" s="61"/>
      <c r="M39" s="61"/>
      <c r="N39" s="61"/>
      <c r="O39" s="6"/>
      <c r="P39" s="6"/>
      <c r="Q39" s="6"/>
      <c r="R39" s="6"/>
    </row>
    <row r="40" spans="1:18" s="17" customFormat="1" ht="13.5" customHeight="1">
      <c r="A40" s="105" t="s">
        <v>90</v>
      </c>
      <c r="B40" s="106"/>
      <c r="C40" s="106"/>
      <c r="D40" s="107"/>
      <c r="E40" s="31" t="s">
        <v>50</v>
      </c>
      <c r="F40" s="119"/>
      <c r="G40" s="120"/>
      <c r="H40" s="121"/>
      <c r="I40" s="61"/>
      <c r="J40" s="61"/>
      <c r="K40" s="61"/>
      <c r="L40" s="61"/>
      <c r="M40" s="61"/>
      <c r="N40" s="61"/>
      <c r="O40" s="6"/>
      <c r="P40" s="6"/>
      <c r="Q40" s="6"/>
      <c r="R40" s="6"/>
    </row>
    <row r="41" spans="1:18" s="17" customFormat="1" ht="15" customHeight="1">
      <c r="A41" s="105" t="s">
        <v>91</v>
      </c>
      <c r="B41" s="106"/>
      <c r="C41" s="106"/>
      <c r="D41" s="107"/>
      <c r="E41" s="31" t="s">
        <v>50</v>
      </c>
      <c r="F41" s="119"/>
      <c r="G41" s="120"/>
      <c r="H41" s="121"/>
      <c r="I41" s="61"/>
      <c r="J41" s="61"/>
      <c r="K41" s="61"/>
      <c r="L41" s="61"/>
      <c r="M41" s="61"/>
      <c r="N41" s="61"/>
      <c r="O41" s="6"/>
      <c r="P41" s="6"/>
      <c r="Q41" s="6"/>
      <c r="R41" s="6"/>
    </row>
    <row r="42" spans="1:18" s="17" customFormat="1" ht="87.75" customHeight="1">
      <c r="A42" s="86" t="s">
        <v>93</v>
      </c>
      <c r="B42" s="87"/>
      <c r="C42" s="87"/>
      <c r="D42" s="87"/>
      <c r="E42" s="87"/>
      <c r="F42" s="87"/>
      <c r="G42" s="87"/>
      <c r="H42" s="88"/>
      <c r="I42" s="61"/>
      <c r="J42" s="61"/>
      <c r="K42" s="61"/>
      <c r="L42" s="61"/>
      <c r="M42" s="61"/>
      <c r="N42" s="61"/>
      <c r="O42" s="6"/>
      <c r="P42" s="6"/>
      <c r="Q42" s="6"/>
      <c r="R42" s="6"/>
    </row>
    <row r="43" spans="1:18" ht="6.75" customHeight="1">
      <c r="A43" s="21"/>
      <c r="C43" s="18"/>
      <c r="D43" s="18"/>
      <c r="E43" s="18"/>
      <c r="F43" s="18"/>
    </row>
    <row r="44" spans="1:18">
      <c r="A44" s="102" t="s">
        <v>94</v>
      </c>
      <c r="B44" s="102"/>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102" t="s">
        <v>95</v>
      </c>
      <c r="B46" s="102"/>
      <c r="C46" s="102"/>
      <c r="D46" s="102"/>
      <c r="E46" s="102"/>
      <c r="F46" s="102"/>
      <c r="G46" s="102"/>
      <c r="H46" s="102"/>
      <c r="O46" s="18"/>
      <c r="P46" s="18"/>
      <c r="Q46" s="18"/>
    </row>
    <row r="48" spans="1:18" s="17" customFormat="1" ht="54">
      <c r="A48" s="108" t="s">
        <v>96</v>
      </c>
      <c r="B48" s="32" t="s">
        <v>97</v>
      </c>
      <c r="C48" s="32" t="s">
        <v>98</v>
      </c>
      <c r="D48" s="32" t="s">
        <v>99</v>
      </c>
      <c r="E48" s="32" t="s">
        <v>100</v>
      </c>
      <c r="F48" s="32" t="s">
        <v>101</v>
      </c>
      <c r="G48" s="32" t="s">
        <v>102</v>
      </c>
      <c r="H48" s="35" t="s">
        <v>40</v>
      </c>
    </row>
    <row r="49" spans="1:8" s="17" customFormat="1">
      <c r="A49" s="108"/>
      <c r="B49" s="11" t="s">
        <v>103</v>
      </c>
      <c r="C49" s="33">
        <v>0</v>
      </c>
      <c r="D49" s="142" t="s">
        <v>125</v>
      </c>
      <c r="E49" s="142">
        <v>0</v>
      </c>
      <c r="F49" s="111">
        <f>+ROUND((E49/'Resumen Región 4'!E5)*100,0)</f>
        <v>0</v>
      </c>
      <c r="G49" s="126">
        <f>IF(F49=0,0,IF(AND(F49&gt;0,F49&lt;=20),5,IF(AND(F49&gt;20,F49&lt;=50),15,IF(AND(F49&gt;50,F49&lt;=70),25,IF(AND(F49&gt;70,F49&lt;=100),40,"ERROR")))))</f>
        <v>0</v>
      </c>
      <c r="H49" s="149" t="s">
        <v>156</v>
      </c>
    </row>
    <row r="50" spans="1:8" s="17" customFormat="1" ht="27">
      <c r="A50" s="108"/>
      <c r="B50" s="11" t="s">
        <v>106</v>
      </c>
      <c r="C50" s="33">
        <v>5</v>
      </c>
      <c r="D50" s="143"/>
      <c r="E50" s="143"/>
      <c r="F50" s="125"/>
      <c r="G50" s="126"/>
      <c r="H50" s="150"/>
    </row>
    <row r="51" spans="1:8" s="17" customFormat="1" ht="27">
      <c r="A51" s="108"/>
      <c r="B51" s="11" t="s">
        <v>107</v>
      </c>
      <c r="C51" s="33">
        <v>15</v>
      </c>
      <c r="D51" s="143"/>
      <c r="E51" s="143"/>
      <c r="F51" s="125"/>
      <c r="G51" s="126"/>
      <c r="H51" s="150"/>
    </row>
    <row r="52" spans="1:8" s="17" customFormat="1" ht="27">
      <c r="A52" s="108"/>
      <c r="B52" s="11" t="s">
        <v>108</v>
      </c>
      <c r="C52" s="33">
        <v>25</v>
      </c>
      <c r="D52" s="143"/>
      <c r="E52" s="143"/>
      <c r="F52" s="125"/>
      <c r="G52" s="126"/>
      <c r="H52" s="150"/>
    </row>
    <row r="53" spans="1:8" s="17" customFormat="1" ht="27">
      <c r="A53" s="108"/>
      <c r="B53" s="11" t="s">
        <v>109</v>
      </c>
      <c r="C53" s="33">
        <v>40</v>
      </c>
      <c r="D53" s="144"/>
      <c r="E53" s="144"/>
      <c r="F53" s="112"/>
      <c r="G53" s="126"/>
      <c r="H53" s="151"/>
    </row>
    <row r="56" spans="1:8" ht="40.5">
      <c r="A56" s="108" t="s">
        <v>110</v>
      </c>
      <c r="B56" s="32" t="s">
        <v>111</v>
      </c>
      <c r="C56" s="32" t="s">
        <v>98</v>
      </c>
      <c r="D56" s="32" t="s">
        <v>112</v>
      </c>
      <c r="E56" s="32" t="s">
        <v>113</v>
      </c>
      <c r="F56" s="129" t="s">
        <v>40</v>
      </c>
      <c r="G56" s="129"/>
      <c r="H56" s="129"/>
    </row>
    <row r="57" spans="1:8">
      <c r="A57" s="108"/>
      <c r="B57" s="31" t="s">
        <v>114</v>
      </c>
      <c r="C57" s="33">
        <v>0</v>
      </c>
      <c r="D57" s="59"/>
      <c r="E57" s="60"/>
      <c r="F57" s="131"/>
      <c r="G57" s="132"/>
      <c r="H57" s="133"/>
    </row>
    <row r="58" spans="1:8">
      <c r="A58" s="108"/>
      <c r="B58" s="31" t="s">
        <v>115</v>
      </c>
      <c r="C58" s="33">
        <v>5</v>
      </c>
      <c r="D58" s="59"/>
      <c r="E58" s="60"/>
      <c r="F58" s="131"/>
      <c r="G58" s="132"/>
      <c r="H58" s="133"/>
    </row>
    <row r="59" spans="1:8">
      <c r="A59" s="108"/>
      <c r="B59" s="31" t="s">
        <v>116</v>
      </c>
      <c r="C59" s="33">
        <v>15</v>
      </c>
      <c r="D59" s="59"/>
      <c r="E59" s="60"/>
      <c r="F59" s="131"/>
      <c r="G59" s="132"/>
      <c r="H59" s="133"/>
    </row>
    <row r="60" spans="1:8">
      <c r="A60" s="108"/>
      <c r="B60" s="31" t="s">
        <v>117</v>
      </c>
      <c r="C60" s="33">
        <v>30</v>
      </c>
      <c r="D60" s="59" t="s">
        <v>118</v>
      </c>
      <c r="E60" s="60">
        <v>30</v>
      </c>
      <c r="F60" s="131"/>
      <c r="G60" s="132"/>
      <c r="H60" s="133"/>
    </row>
    <row r="63" spans="1:8" ht="27">
      <c r="A63" s="108" t="s">
        <v>120</v>
      </c>
      <c r="B63" s="32" t="s">
        <v>121</v>
      </c>
      <c r="C63" s="32" t="s">
        <v>122</v>
      </c>
      <c r="D63" s="32" t="s">
        <v>123</v>
      </c>
      <c r="E63" s="32" t="s">
        <v>124</v>
      </c>
      <c r="F63" s="32" t="s">
        <v>98</v>
      </c>
      <c r="G63" s="32" t="s">
        <v>102</v>
      </c>
      <c r="H63" s="39" t="s">
        <v>40</v>
      </c>
    </row>
    <row r="64" spans="1:8">
      <c r="A64" s="108"/>
      <c r="B64" s="36">
        <v>59970</v>
      </c>
      <c r="C64" s="36">
        <v>99950</v>
      </c>
      <c r="D64" s="71">
        <v>99000</v>
      </c>
      <c r="E64" s="12" t="str">
        <f>+IF(AND(D64&gt;=B64,D64&lt;=C64),"CUMPLE","NO CUMPLE")</f>
        <v>CUMPLE</v>
      </c>
      <c r="F64" s="28">
        <v>20</v>
      </c>
      <c r="G64" s="41" t="s">
        <v>125</v>
      </c>
      <c r="H64" s="38" t="s">
        <v>157</v>
      </c>
    </row>
    <row r="66" spans="1:18">
      <c r="A66" s="5"/>
      <c r="B66" s="5"/>
      <c r="C66" s="8"/>
      <c r="D66" s="8"/>
      <c r="E66" s="8"/>
      <c r="F66" s="8"/>
      <c r="G66" s="8"/>
      <c r="H66" s="8"/>
      <c r="I66" s="8"/>
      <c r="J66" s="8"/>
      <c r="K66" s="8"/>
      <c r="L66" s="8"/>
      <c r="M66" s="7"/>
      <c r="N66" s="7"/>
      <c r="O66" s="7"/>
      <c r="P66" s="7"/>
      <c r="Q66" s="7"/>
    </row>
    <row r="67" spans="1:18" ht="54">
      <c r="A67" s="127" t="s">
        <v>127</v>
      </c>
      <c r="B67" s="32" t="s">
        <v>128</v>
      </c>
      <c r="C67" s="32" t="s">
        <v>129</v>
      </c>
      <c r="D67" s="32" t="s">
        <v>98</v>
      </c>
      <c r="E67" s="32" t="s">
        <v>102</v>
      </c>
      <c r="F67" s="129" t="s">
        <v>40</v>
      </c>
      <c r="G67" s="129"/>
      <c r="H67" s="129"/>
      <c r="I67" s="8"/>
      <c r="J67" s="8"/>
      <c r="K67" s="7"/>
      <c r="L67" s="7"/>
      <c r="M67" s="7"/>
      <c r="N67" s="7"/>
      <c r="O67" s="7"/>
    </row>
    <row r="68" spans="1:18" ht="100.5" customHeight="1">
      <c r="A68" s="128"/>
      <c r="B68" s="42">
        <f>+ROUND('Resumen Región 4'!E3*20%,0)</f>
        <v>628</v>
      </c>
      <c r="C68" s="43">
        <v>0</v>
      </c>
      <c r="D68" s="28">
        <v>10</v>
      </c>
      <c r="E68" s="28">
        <v>0</v>
      </c>
      <c r="F68" s="181" t="s">
        <v>154</v>
      </c>
      <c r="G68" s="182"/>
      <c r="H68" s="182"/>
      <c r="I68" s="8"/>
      <c r="J68" s="8"/>
      <c r="K68" s="7"/>
      <c r="L68" s="7"/>
      <c r="M68" s="7"/>
      <c r="N68" s="7"/>
      <c r="O68" s="7"/>
    </row>
    <row r="69" spans="1:18" s="17" customFormat="1" ht="42" customHeight="1">
      <c r="A69" s="86" t="s">
        <v>130</v>
      </c>
      <c r="B69" s="87"/>
      <c r="C69" s="87"/>
      <c r="D69" s="87"/>
      <c r="E69" s="87"/>
      <c r="F69" s="87"/>
      <c r="G69" s="87"/>
      <c r="H69" s="88"/>
      <c r="I69" s="61"/>
      <c r="J69" s="61"/>
      <c r="K69" s="61"/>
      <c r="L69" s="61"/>
      <c r="M69" s="61"/>
      <c r="N69" s="61"/>
      <c r="O69" s="6"/>
      <c r="P69" s="6"/>
      <c r="Q69" s="6"/>
      <c r="R69" s="6"/>
    </row>
  </sheetData>
  <mergeCells count="50">
    <mergeCell ref="A63:A64"/>
    <mergeCell ref="A67:A68"/>
    <mergeCell ref="F67:H67"/>
    <mergeCell ref="F68:H68"/>
    <mergeCell ref="A56:A60"/>
    <mergeCell ref="F56:H56"/>
    <mergeCell ref="F57:H57"/>
    <mergeCell ref="F58:H58"/>
    <mergeCell ref="F59:H59"/>
    <mergeCell ref="F60:H60"/>
    <mergeCell ref="F41:H41"/>
    <mergeCell ref="A46:H46"/>
    <mergeCell ref="A48:A53"/>
    <mergeCell ref="D49:D53"/>
    <mergeCell ref="E49:E53"/>
    <mergeCell ref="F49:F53"/>
    <mergeCell ref="G49:G53"/>
    <mergeCell ref="H49:H53"/>
    <mergeCell ref="C33:G33"/>
    <mergeCell ref="A32:A33"/>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A69:H69"/>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s>
  <conditionalFormatting sqref="E42">
    <cfRule type="cellIs" dxfId="5"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DA6FE241-B9B2-430F-AB3F-9C3D3E2D2571}">
          <x14:formula1>
            <xm:f>Variables!$A$2:$A$3</xm:f>
          </x14:formula1>
          <xm:sqref>D30:G32 N45:Q45 C30:C34 E39:E42 N28:Q28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97536-2021-4086-B1CA-5B040DFD6A18}">
  <dimension ref="A1:R69"/>
  <sheetViews>
    <sheetView showGridLines="0" zoomScaleNormal="100"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5" t="s">
        <v>0</v>
      </c>
      <c r="B1" s="89"/>
      <c r="C1" s="89"/>
      <c r="D1" s="89"/>
      <c r="E1" s="89"/>
      <c r="F1" s="89"/>
      <c r="G1" s="89"/>
      <c r="H1" s="89"/>
      <c r="O1" s="5"/>
      <c r="P1" s="5"/>
      <c r="Q1" s="5"/>
    </row>
    <row r="2" spans="1:17" ht="15" customHeight="1">
      <c r="O2" s="5"/>
      <c r="P2" s="5"/>
      <c r="Q2" s="5"/>
    </row>
    <row r="3" spans="1:17">
      <c r="A3" s="13" t="s">
        <v>32</v>
      </c>
      <c r="B3" s="155" t="s">
        <v>158</v>
      </c>
      <c r="C3" s="155"/>
      <c r="D3" s="155"/>
      <c r="E3" s="155"/>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34</v>
      </c>
      <c r="B6" s="32" t="s">
        <v>35</v>
      </c>
      <c r="C6" s="32" t="s">
        <v>36</v>
      </c>
      <c r="D6" s="32" t="s">
        <v>37</v>
      </c>
      <c r="E6" s="32" t="s">
        <v>38</v>
      </c>
      <c r="F6" s="32" t="s">
        <v>39</v>
      </c>
      <c r="G6" s="93" t="s">
        <v>40</v>
      </c>
      <c r="H6" s="94"/>
    </row>
    <row r="7" spans="1:17" ht="40.5">
      <c r="A7" s="12" t="s">
        <v>41</v>
      </c>
      <c r="B7" s="66" t="s">
        <v>158</v>
      </c>
      <c r="C7" s="67">
        <v>96004294</v>
      </c>
      <c r="D7" s="10" t="s">
        <v>159</v>
      </c>
      <c r="E7" s="72">
        <v>1</v>
      </c>
      <c r="F7" s="31" t="s">
        <v>134</v>
      </c>
      <c r="G7" s="134"/>
      <c r="H7" s="135"/>
      <c r="I7" s="8"/>
      <c r="J7" s="8"/>
      <c r="K7" s="8"/>
      <c r="L7" s="8"/>
      <c r="M7" s="7"/>
      <c r="N7" s="7"/>
      <c r="O7" s="7"/>
      <c r="P7" s="7"/>
      <c r="Q7" s="7"/>
    </row>
    <row r="8" spans="1:17">
      <c r="A8" s="12"/>
      <c r="B8" s="20"/>
      <c r="C8" s="11"/>
      <c r="D8" s="11"/>
      <c r="E8" s="11"/>
      <c r="F8" s="11"/>
      <c r="G8" s="134"/>
      <c r="H8" s="135"/>
      <c r="I8" s="8"/>
      <c r="J8" s="8"/>
      <c r="K8" s="8"/>
      <c r="L8" s="8"/>
      <c r="M8" s="7"/>
      <c r="N8" s="7"/>
      <c r="O8" s="7"/>
      <c r="P8" s="7"/>
      <c r="Q8" s="7"/>
    </row>
    <row r="9" spans="1:17">
      <c r="A9" s="12"/>
      <c r="B9" s="20"/>
      <c r="C9" s="11"/>
      <c r="D9" s="11"/>
      <c r="E9" s="11"/>
      <c r="F9" s="11"/>
      <c r="G9" s="134"/>
      <c r="H9" s="135"/>
      <c r="I9" s="8"/>
      <c r="J9" s="8"/>
      <c r="K9" s="8"/>
      <c r="L9" s="8"/>
      <c r="M9" s="7"/>
      <c r="N9" s="7"/>
      <c r="O9" s="7"/>
      <c r="P9" s="7"/>
      <c r="Q9" s="7"/>
    </row>
    <row r="10" spans="1:17">
      <c r="A10" s="12"/>
      <c r="B10" s="20"/>
      <c r="C10" s="19"/>
      <c r="D10" s="15"/>
      <c r="E10" s="15"/>
      <c r="F10" s="15"/>
      <c r="G10" s="134"/>
      <c r="H10" s="135"/>
      <c r="I10" s="8"/>
      <c r="J10" s="8"/>
      <c r="K10" s="8"/>
      <c r="L10" s="8"/>
      <c r="M10" s="7"/>
      <c r="N10" s="7"/>
      <c r="O10" s="7"/>
      <c r="P10" s="7"/>
      <c r="Q10" s="7"/>
    </row>
    <row r="11" spans="1:17">
      <c r="A11" s="12"/>
      <c r="B11" s="20"/>
      <c r="C11" s="19"/>
      <c r="D11" s="15"/>
      <c r="E11" s="15"/>
      <c r="F11" s="15"/>
      <c r="G11" s="134"/>
      <c r="H11" s="135"/>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5" t="s">
        <v>46</v>
      </c>
      <c r="B13" s="96"/>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c r="A16" s="23" t="s">
        <v>51</v>
      </c>
      <c r="B16" s="25" t="str">
        <f>+C44</f>
        <v>CUMPLE</v>
      </c>
      <c r="C16" s="8"/>
      <c r="D16" s="8"/>
      <c r="E16" s="8"/>
      <c r="F16" s="8"/>
      <c r="G16" s="8"/>
      <c r="H16" s="8"/>
      <c r="I16" s="8"/>
      <c r="J16" s="8"/>
      <c r="K16" s="8"/>
      <c r="L16" s="7"/>
      <c r="M16" s="7"/>
      <c r="N16" s="7"/>
      <c r="O16" s="7"/>
      <c r="P16" s="7"/>
    </row>
    <row r="17" spans="1:17">
      <c r="A17" s="23" t="s">
        <v>54</v>
      </c>
      <c r="B17" s="25" t="s">
        <v>50</v>
      </c>
      <c r="C17" s="8"/>
      <c r="D17" s="8"/>
      <c r="E17" s="8"/>
      <c r="F17" s="8"/>
      <c r="G17" s="8"/>
      <c r="H17" s="8"/>
      <c r="I17" s="8"/>
      <c r="J17" s="8"/>
      <c r="K17" s="8"/>
      <c r="L17" s="7"/>
      <c r="M17" s="7"/>
      <c r="N17" s="7"/>
      <c r="O17" s="7"/>
      <c r="P17" s="7"/>
    </row>
    <row r="18" spans="1:17">
      <c r="A18" s="24" t="s">
        <v>25</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7" t="s">
        <v>55</v>
      </c>
      <c r="B20" s="98"/>
      <c r="C20" s="98"/>
      <c r="D20" s="99"/>
      <c r="E20" s="8"/>
      <c r="F20" s="8"/>
      <c r="G20" s="8"/>
      <c r="H20" s="8"/>
      <c r="I20" s="8"/>
      <c r="J20" s="8"/>
      <c r="K20" s="8"/>
      <c r="L20" s="8"/>
      <c r="M20" s="7"/>
      <c r="N20" s="7"/>
      <c r="O20" s="7"/>
      <c r="P20" s="7"/>
      <c r="Q20" s="7"/>
    </row>
    <row r="21" spans="1:17" ht="25.5">
      <c r="A21" s="100" t="s">
        <v>56</v>
      </c>
      <c r="B21" s="101"/>
      <c r="C21" s="24" t="s">
        <v>57</v>
      </c>
      <c r="D21" s="26" t="s">
        <v>58</v>
      </c>
      <c r="E21" s="8"/>
      <c r="F21" s="8"/>
      <c r="G21" s="8"/>
      <c r="H21" s="8"/>
      <c r="I21" s="8"/>
      <c r="J21" s="8"/>
      <c r="K21" s="8"/>
      <c r="L21" s="8"/>
      <c r="M21" s="7"/>
      <c r="N21" s="7"/>
      <c r="O21" s="7"/>
      <c r="P21" s="7"/>
      <c r="Q21" s="7"/>
    </row>
    <row r="22" spans="1:17" ht="27">
      <c r="A22" s="9" t="s">
        <v>59</v>
      </c>
      <c r="B22" s="14" t="s">
        <v>60</v>
      </c>
      <c r="C22" s="28">
        <v>40</v>
      </c>
      <c r="D22" s="28">
        <f>+IF(B18="HABILITADO",G49,"N/A")</f>
        <v>40</v>
      </c>
      <c r="E22" s="8"/>
      <c r="F22" s="8"/>
      <c r="G22" s="8"/>
      <c r="H22" s="8"/>
      <c r="I22" s="8"/>
      <c r="J22" s="8"/>
      <c r="K22" s="8"/>
      <c r="L22" s="8"/>
      <c r="M22" s="7"/>
      <c r="N22" s="7"/>
      <c r="O22" s="7"/>
      <c r="P22" s="7"/>
      <c r="Q22" s="7"/>
    </row>
    <row r="23" spans="1:17" ht="27">
      <c r="A23" s="9" t="s">
        <v>61</v>
      </c>
      <c r="B23" s="14" t="s">
        <v>62</v>
      </c>
      <c r="C23" s="28">
        <v>30</v>
      </c>
      <c r="D23" s="28">
        <f>+IF(B18="HABILITADO",MAX(E57:E60),"N/A")</f>
        <v>30</v>
      </c>
      <c r="E23" s="8"/>
      <c r="F23" s="8"/>
      <c r="G23" s="8"/>
      <c r="H23" s="8"/>
      <c r="I23" s="8"/>
      <c r="J23" s="8"/>
      <c r="K23" s="8"/>
      <c r="L23" s="8"/>
      <c r="M23" s="7"/>
      <c r="N23" s="7"/>
      <c r="O23" s="7"/>
      <c r="P23" s="7"/>
      <c r="Q23" s="7"/>
    </row>
    <row r="24" spans="1:17" ht="27">
      <c r="A24" s="9" t="s">
        <v>63</v>
      </c>
      <c r="B24" s="14" t="s">
        <v>64</v>
      </c>
      <c r="C24" s="28">
        <v>20</v>
      </c>
      <c r="D24" s="28">
        <f>+IF(AND(B18="HABILITADO",E64="CUMPLE"),G64,"N/A")</f>
        <v>16</v>
      </c>
      <c r="E24" s="8"/>
      <c r="F24" s="8"/>
      <c r="G24" s="8"/>
      <c r="H24" s="8"/>
      <c r="I24" s="8"/>
      <c r="J24" s="8"/>
      <c r="K24" s="8"/>
      <c r="L24" s="8"/>
      <c r="M24" s="7"/>
      <c r="N24" s="7"/>
      <c r="O24" s="7"/>
      <c r="P24" s="7"/>
      <c r="Q24" s="7"/>
    </row>
    <row r="25" spans="1:17" ht="40.5" customHeight="1">
      <c r="A25" s="9" t="s">
        <v>65</v>
      </c>
      <c r="B25" s="14" t="s">
        <v>66</v>
      </c>
      <c r="C25" s="28">
        <v>10</v>
      </c>
      <c r="D25" s="28">
        <f>+IF(B18="HABILITADO",E68,"N/A")</f>
        <v>5.9866327180140031</v>
      </c>
      <c r="E25" s="8"/>
      <c r="F25" s="8"/>
      <c r="G25" s="8"/>
      <c r="H25" s="8"/>
      <c r="I25" s="8"/>
      <c r="J25" s="8"/>
      <c r="K25" s="8"/>
      <c r="L25" s="8"/>
      <c r="M25" s="7"/>
      <c r="N25" s="7"/>
      <c r="O25" s="7"/>
      <c r="P25" s="7"/>
      <c r="Q25" s="7"/>
    </row>
    <row r="26" spans="1:17">
      <c r="A26" s="97" t="s">
        <v>67</v>
      </c>
      <c r="B26" s="99"/>
      <c r="C26" s="29">
        <v>100</v>
      </c>
      <c r="D26" s="40">
        <f>SUM(D22:D25)</f>
        <v>91.986632718014008</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2" t="s">
        <v>68</v>
      </c>
      <c r="D28" s="102"/>
      <c r="E28" s="102"/>
      <c r="F28" s="102"/>
      <c r="G28" s="102"/>
      <c r="H28" s="16"/>
      <c r="I28" s="16"/>
      <c r="J28" s="16"/>
      <c r="K28" s="16"/>
      <c r="L28" s="16"/>
      <c r="M28" s="16"/>
      <c r="N28" s="6"/>
      <c r="O28" s="6"/>
      <c r="P28" s="6"/>
      <c r="Q28" s="6"/>
    </row>
    <row r="29" spans="1:17">
      <c r="A29" s="102" t="s">
        <v>69</v>
      </c>
      <c r="B29" s="102"/>
      <c r="C29" s="27" t="s">
        <v>70</v>
      </c>
      <c r="D29" s="27" t="s">
        <v>71</v>
      </c>
      <c r="E29" s="27" t="s">
        <v>72</v>
      </c>
      <c r="F29" s="27" t="s">
        <v>73</v>
      </c>
      <c r="G29" s="27" t="s">
        <v>74</v>
      </c>
      <c r="H29" s="30" t="s">
        <v>40</v>
      </c>
    </row>
    <row r="30" spans="1:17">
      <c r="A30" s="9" t="s">
        <v>75</v>
      </c>
      <c r="B30" s="10" t="s">
        <v>76</v>
      </c>
      <c r="C30" s="31" t="s">
        <v>50</v>
      </c>
      <c r="D30" s="31"/>
      <c r="E30" s="31"/>
      <c r="F30" s="31"/>
      <c r="G30" s="31"/>
      <c r="H30" s="10"/>
    </row>
    <row r="31" spans="1:17" ht="54">
      <c r="A31" s="9" t="s">
        <v>77</v>
      </c>
      <c r="B31" s="10" t="s">
        <v>78</v>
      </c>
      <c r="C31" s="31" t="s">
        <v>50</v>
      </c>
      <c r="D31" s="31"/>
      <c r="E31" s="31"/>
      <c r="F31" s="31"/>
      <c r="G31" s="31"/>
      <c r="H31" s="10"/>
    </row>
    <row r="32" spans="1:17" ht="108">
      <c r="A32" s="103" t="s">
        <v>79</v>
      </c>
      <c r="B32" s="10" t="s">
        <v>80</v>
      </c>
      <c r="C32" s="31" t="s">
        <v>50</v>
      </c>
      <c r="D32" s="31"/>
      <c r="E32" s="31"/>
      <c r="F32" s="31"/>
      <c r="G32" s="31"/>
      <c r="H32" s="10"/>
    </row>
    <row r="33" spans="1:18">
      <c r="A33" s="104"/>
      <c r="B33" s="10" t="s">
        <v>82</v>
      </c>
      <c r="C33" s="105" t="str">
        <f>+IF(AND(E37="CUMPLE",E39="CUMPLE",E40="CUMPLE",E41="CUMPLE"),"CUMPLE","NO CUMPLE")</f>
        <v>CUMPLE</v>
      </c>
      <c r="D33" s="106"/>
      <c r="E33" s="106"/>
      <c r="F33" s="106"/>
      <c r="G33" s="107"/>
      <c r="H33" s="10"/>
    </row>
    <row r="34" spans="1:18" ht="27">
      <c r="A34" s="9">
        <v>14</v>
      </c>
      <c r="B34" s="10" t="s">
        <v>83</v>
      </c>
      <c r="C34" s="105" t="s">
        <v>50</v>
      </c>
      <c r="D34" s="106"/>
      <c r="E34" s="106"/>
      <c r="F34" s="106"/>
      <c r="G34" s="107"/>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108" t="s">
        <v>84</v>
      </c>
      <c r="B36" s="108"/>
      <c r="C36" s="108" t="s">
        <v>85</v>
      </c>
      <c r="D36" s="108"/>
      <c r="E36" s="108"/>
      <c r="F36" s="109" t="s">
        <v>40</v>
      </c>
      <c r="G36" s="109"/>
      <c r="H36" s="109"/>
      <c r="I36" s="61"/>
      <c r="J36" s="61"/>
      <c r="K36" s="61"/>
      <c r="L36" s="61"/>
      <c r="M36" s="61"/>
      <c r="N36" s="61"/>
      <c r="O36" s="6"/>
      <c r="P36" s="6"/>
      <c r="Q36" s="6"/>
      <c r="R36" s="6"/>
    </row>
    <row r="37" spans="1:18" s="17" customFormat="1" ht="67.5" customHeight="1">
      <c r="A37" s="10" t="s">
        <v>86</v>
      </c>
      <c r="B37" s="37">
        <v>3142</v>
      </c>
      <c r="C37" s="110" t="str">
        <f>+IF(B37&gt;'Resumen Región 4'!E3,"NO CUMPLE, LA PROPUESTA SUPERA LOS ACCESOS PERMITIDOS PARA LA REGIÓN","CUMPLE, LOS ACCESOS MÁXIMOS PERMITIDOS PARA LA REGIÓN")</f>
        <v>CUMPLE, LOS ACCESOS MÁXIMOS PERMITIDOS PARA LA REGIÓN</v>
      </c>
      <c r="D37" s="110" t="str">
        <f>+IF(B37&lt;='Resumen Región 4'!E3,IF(B38/B37&gt;=0.2,"CUMPLE CONDICIÓN DEL 20%","NO CUMPLE CONDICIÓN DEL 20%"),"NO CUMPLE, LA PROPUESTA SUPERA LOS ACCESOS PERMITIDOS PARA LA REGIÓN")</f>
        <v>CUMPLE CONDICIÓN DEL 20%</v>
      </c>
      <c r="E37" s="111" t="str">
        <f>+IF(AND(C37="CUMPLE, LOS ACCESOS MÁXIMOS PERMITIDOS PARA LA REGIÓN",D37="CUMPLE CONDICIÓN DEL 20%"),"CUMPLE","NO CUMPLE")</f>
        <v>CUMPLE</v>
      </c>
      <c r="F37" s="136" t="s">
        <v>160</v>
      </c>
      <c r="G37" s="156"/>
      <c r="H37" s="157"/>
      <c r="I37" s="61"/>
      <c r="J37" s="61"/>
      <c r="K37" s="61"/>
      <c r="L37" s="61"/>
      <c r="M37" s="61"/>
      <c r="N37" s="61"/>
      <c r="O37" s="6"/>
      <c r="P37" s="6"/>
      <c r="Q37" s="6"/>
      <c r="R37" s="6"/>
    </row>
    <row r="38" spans="1:18" s="17" customFormat="1" ht="83.25" customHeight="1">
      <c r="A38" s="31" t="s">
        <v>88</v>
      </c>
      <c r="B38" s="37">
        <v>2509</v>
      </c>
      <c r="C38" s="110"/>
      <c r="D38" s="110"/>
      <c r="E38" s="112"/>
      <c r="F38" s="158"/>
      <c r="G38" s="159"/>
      <c r="H38" s="160"/>
      <c r="I38" s="61"/>
      <c r="J38" s="61"/>
      <c r="K38" s="61"/>
      <c r="L38" s="61"/>
      <c r="M38" s="61"/>
      <c r="N38" s="61"/>
      <c r="O38" s="6"/>
      <c r="P38" s="6"/>
      <c r="Q38" s="6"/>
      <c r="R38" s="6"/>
    </row>
    <row r="39" spans="1:18" s="17" customFormat="1" ht="15" customHeight="1">
      <c r="A39" s="105" t="s">
        <v>89</v>
      </c>
      <c r="B39" s="106"/>
      <c r="C39" s="106"/>
      <c r="D39" s="107"/>
      <c r="E39" s="31" t="s">
        <v>50</v>
      </c>
      <c r="F39" s="119"/>
      <c r="G39" s="120"/>
      <c r="H39" s="121"/>
      <c r="I39" s="61"/>
      <c r="J39" s="61"/>
      <c r="K39" s="61"/>
      <c r="L39" s="61"/>
      <c r="M39" s="61"/>
      <c r="N39" s="61"/>
      <c r="O39" s="6"/>
      <c r="P39" s="6"/>
      <c r="Q39" s="6"/>
      <c r="R39" s="6"/>
    </row>
    <row r="40" spans="1:18" s="17" customFormat="1" ht="13.5" customHeight="1">
      <c r="A40" s="105" t="s">
        <v>90</v>
      </c>
      <c r="B40" s="106"/>
      <c r="C40" s="106"/>
      <c r="D40" s="107"/>
      <c r="E40" s="31" t="s">
        <v>50</v>
      </c>
      <c r="F40" s="119"/>
      <c r="G40" s="120"/>
      <c r="H40" s="121"/>
      <c r="I40" s="61"/>
      <c r="J40" s="61"/>
      <c r="K40" s="61"/>
      <c r="L40" s="61"/>
      <c r="M40" s="61"/>
      <c r="N40" s="61"/>
      <c r="O40" s="6"/>
      <c r="P40" s="6"/>
      <c r="Q40" s="6"/>
      <c r="R40" s="6"/>
    </row>
    <row r="41" spans="1:18" s="17" customFormat="1" ht="15" customHeight="1">
      <c r="A41" s="105" t="s">
        <v>91</v>
      </c>
      <c r="B41" s="106"/>
      <c r="C41" s="106"/>
      <c r="D41" s="107"/>
      <c r="E41" s="31" t="s">
        <v>50</v>
      </c>
      <c r="F41" s="119"/>
      <c r="G41" s="120"/>
      <c r="H41" s="121"/>
      <c r="I41" s="61"/>
      <c r="J41" s="61"/>
      <c r="K41" s="61"/>
      <c r="L41" s="61"/>
      <c r="M41" s="61"/>
      <c r="N41" s="61"/>
      <c r="O41" s="6"/>
      <c r="P41" s="6"/>
      <c r="Q41" s="6"/>
      <c r="R41" s="6"/>
    </row>
    <row r="42" spans="1:18" s="17" customFormat="1" ht="87.75" customHeight="1">
      <c r="A42" s="86" t="s">
        <v>93</v>
      </c>
      <c r="B42" s="87"/>
      <c r="C42" s="87"/>
      <c r="D42" s="87"/>
      <c r="E42" s="87"/>
      <c r="F42" s="87"/>
      <c r="G42" s="87"/>
      <c r="H42" s="88"/>
      <c r="I42" s="61"/>
      <c r="J42" s="61"/>
      <c r="K42" s="61"/>
      <c r="L42" s="61"/>
      <c r="M42" s="61"/>
      <c r="N42" s="61"/>
      <c r="O42" s="6"/>
      <c r="P42" s="6"/>
      <c r="Q42" s="6"/>
      <c r="R42" s="6"/>
    </row>
    <row r="43" spans="1:18" ht="6.75" customHeight="1">
      <c r="A43" s="21"/>
      <c r="C43" s="18"/>
      <c r="D43" s="18"/>
      <c r="E43" s="18"/>
      <c r="F43" s="18"/>
    </row>
    <row r="44" spans="1:18">
      <c r="A44" s="102" t="s">
        <v>94</v>
      </c>
      <c r="B44" s="10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2" t="s">
        <v>95</v>
      </c>
      <c r="B46" s="102"/>
      <c r="C46" s="102"/>
      <c r="D46" s="102"/>
      <c r="E46" s="102"/>
      <c r="F46" s="102"/>
      <c r="G46" s="102"/>
      <c r="H46" s="102"/>
      <c r="O46" s="18"/>
      <c r="P46" s="18"/>
      <c r="Q46" s="18"/>
    </row>
    <row r="48" spans="1:18" s="17" customFormat="1" ht="54">
      <c r="A48" s="108" t="s">
        <v>96</v>
      </c>
      <c r="B48" s="32" t="s">
        <v>97</v>
      </c>
      <c r="C48" s="32" t="s">
        <v>98</v>
      </c>
      <c r="D48" s="32" t="s">
        <v>99</v>
      </c>
      <c r="E48" s="32" t="s">
        <v>100</v>
      </c>
      <c r="F48" s="32" t="s">
        <v>101</v>
      </c>
      <c r="G48" s="32" t="s">
        <v>102</v>
      </c>
      <c r="H48" s="35" t="s">
        <v>40</v>
      </c>
    </row>
    <row r="49" spans="1:8" s="17" customFormat="1" ht="13.5" customHeight="1">
      <c r="A49" s="108"/>
      <c r="B49" s="11" t="s">
        <v>103</v>
      </c>
      <c r="C49" s="33">
        <v>0</v>
      </c>
      <c r="D49" s="152" t="s">
        <v>161</v>
      </c>
      <c r="E49" s="152">
        <v>6</v>
      </c>
      <c r="F49" s="111">
        <f>+ROUND((E49/'Resumen Región 4'!E5)*100,0)</f>
        <v>86</v>
      </c>
      <c r="G49" s="126">
        <f>IF(F49=0,0,IF(AND(F49&gt;0,F49&lt;=20),5,IF(AND(F49&gt;20,F49&lt;=50),15,IF(AND(F49&gt;50,F49&lt;=70),25,IF(AND(F49&gt;70,F49&lt;=100),40,"ERROR")))))</f>
        <v>40</v>
      </c>
      <c r="H49" s="149" t="s">
        <v>162</v>
      </c>
    </row>
    <row r="50" spans="1:8" s="17" customFormat="1" ht="27">
      <c r="A50" s="108"/>
      <c r="B50" s="11" t="s">
        <v>106</v>
      </c>
      <c r="C50" s="33">
        <v>5</v>
      </c>
      <c r="D50" s="153"/>
      <c r="E50" s="153"/>
      <c r="F50" s="125"/>
      <c r="G50" s="126"/>
      <c r="H50" s="125"/>
    </row>
    <row r="51" spans="1:8" s="17" customFormat="1" ht="27">
      <c r="A51" s="108"/>
      <c r="B51" s="11" t="s">
        <v>107</v>
      </c>
      <c r="C51" s="33">
        <v>15</v>
      </c>
      <c r="D51" s="153"/>
      <c r="E51" s="153"/>
      <c r="F51" s="125"/>
      <c r="G51" s="126"/>
      <c r="H51" s="125"/>
    </row>
    <row r="52" spans="1:8" s="17" customFormat="1" ht="27">
      <c r="A52" s="108"/>
      <c r="B52" s="11" t="s">
        <v>108</v>
      </c>
      <c r="C52" s="33">
        <v>25</v>
      </c>
      <c r="D52" s="153"/>
      <c r="E52" s="153"/>
      <c r="F52" s="125"/>
      <c r="G52" s="126"/>
      <c r="H52" s="125"/>
    </row>
    <row r="53" spans="1:8" s="17" customFormat="1" ht="27">
      <c r="A53" s="108"/>
      <c r="B53" s="11" t="s">
        <v>109</v>
      </c>
      <c r="C53" s="33">
        <v>40</v>
      </c>
      <c r="D53" s="154"/>
      <c r="E53" s="154"/>
      <c r="F53" s="112"/>
      <c r="G53" s="126"/>
      <c r="H53" s="112"/>
    </row>
    <row r="56" spans="1:8" ht="40.5">
      <c r="A56" s="108" t="s">
        <v>110</v>
      </c>
      <c r="B56" s="32" t="s">
        <v>111</v>
      </c>
      <c r="C56" s="32" t="s">
        <v>98</v>
      </c>
      <c r="D56" s="32" t="s">
        <v>112</v>
      </c>
      <c r="E56" s="32" t="s">
        <v>113</v>
      </c>
      <c r="F56" s="129" t="s">
        <v>40</v>
      </c>
      <c r="G56" s="129"/>
      <c r="H56" s="129"/>
    </row>
    <row r="57" spans="1:8">
      <c r="A57" s="108"/>
      <c r="B57" s="31" t="s">
        <v>114</v>
      </c>
      <c r="C57" s="33">
        <v>0</v>
      </c>
      <c r="D57" s="59"/>
      <c r="E57" s="60"/>
      <c r="F57" s="131"/>
      <c r="G57" s="132"/>
      <c r="H57" s="133"/>
    </row>
    <row r="58" spans="1:8">
      <c r="A58" s="108"/>
      <c r="B58" s="31" t="s">
        <v>115</v>
      </c>
      <c r="C58" s="33">
        <v>5</v>
      </c>
      <c r="D58" s="59"/>
      <c r="E58" s="60"/>
      <c r="F58" s="131"/>
      <c r="G58" s="132"/>
      <c r="H58" s="133"/>
    </row>
    <row r="59" spans="1:8">
      <c r="A59" s="108"/>
      <c r="B59" s="31" t="s">
        <v>116</v>
      </c>
      <c r="C59" s="33">
        <v>15</v>
      </c>
      <c r="D59" s="59"/>
      <c r="E59" s="60"/>
      <c r="F59" s="131"/>
      <c r="G59" s="132"/>
      <c r="H59" s="133"/>
    </row>
    <row r="60" spans="1:8">
      <c r="A60" s="108"/>
      <c r="B60" s="31" t="s">
        <v>117</v>
      </c>
      <c r="C60" s="33">
        <v>30</v>
      </c>
      <c r="D60" s="59" t="s">
        <v>118</v>
      </c>
      <c r="E60" s="60">
        <v>30</v>
      </c>
      <c r="F60" s="131"/>
      <c r="G60" s="132"/>
      <c r="H60" s="133"/>
    </row>
    <row r="63" spans="1:8" ht="27">
      <c r="A63" s="108" t="s">
        <v>120</v>
      </c>
      <c r="B63" s="32" t="s">
        <v>121</v>
      </c>
      <c r="C63" s="32" t="s">
        <v>122</v>
      </c>
      <c r="D63" s="32" t="s">
        <v>123</v>
      </c>
      <c r="E63" s="32" t="s">
        <v>124</v>
      </c>
      <c r="F63" s="32" t="s">
        <v>98</v>
      </c>
      <c r="G63" s="32" t="s">
        <v>102</v>
      </c>
      <c r="H63" s="39" t="s">
        <v>40</v>
      </c>
    </row>
    <row r="64" spans="1:8">
      <c r="A64" s="108"/>
      <c r="B64" s="36">
        <v>59970</v>
      </c>
      <c r="C64" s="36">
        <v>99950</v>
      </c>
      <c r="D64" s="71">
        <v>60000</v>
      </c>
      <c r="E64" s="12" t="str">
        <f>+IF(AND(D64&gt;=B64,D64&lt;=C64),"CUMPLE","NO CUMPLE")</f>
        <v>CUMPLE</v>
      </c>
      <c r="F64" s="28">
        <v>20</v>
      </c>
      <c r="G64" s="41">
        <v>16</v>
      </c>
      <c r="H64" s="38"/>
    </row>
    <row r="66" spans="1:18">
      <c r="A66" s="5"/>
      <c r="B66" s="5"/>
      <c r="C66" s="8"/>
      <c r="D66" s="8"/>
      <c r="E66" s="8"/>
      <c r="F66" s="8"/>
      <c r="G66" s="8"/>
      <c r="H66" s="8"/>
      <c r="I66" s="8"/>
      <c r="J66" s="8"/>
      <c r="K66" s="8"/>
      <c r="L66" s="8"/>
      <c r="M66" s="7"/>
      <c r="N66" s="7"/>
      <c r="O66" s="7"/>
      <c r="P66" s="7"/>
      <c r="Q66" s="7"/>
    </row>
    <row r="67" spans="1:18" ht="54">
      <c r="A67" s="127" t="s">
        <v>127</v>
      </c>
      <c r="B67" s="32" t="s">
        <v>128</v>
      </c>
      <c r="C67" s="32" t="s">
        <v>129</v>
      </c>
      <c r="D67" s="32" t="s">
        <v>98</v>
      </c>
      <c r="E67" s="32" t="s">
        <v>102</v>
      </c>
      <c r="F67" s="129" t="s">
        <v>40</v>
      </c>
      <c r="G67" s="129"/>
      <c r="H67" s="129"/>
      <c r="I67" s="8"/>
      <c r="J67" s="8"/>
      <c r="K67" s="7"/>
      <c r="L67" s="7"/>
      <c r="M67" s="7"/>
      <c r="N67" s="7"/>
      <c r="O67" s="7"/>
    </row>
    <row r="68" spans="1:18">
      <c r="A68" s="128"/>
      <c r="B68" s="42">
        <f>+ROUND('Resumen Región 4'!E3*20%,0)</f>
        <v>628</v>
      </c>
      <c r="C68" s="43">
        <v>2509</v>
      </c>
      <c r="D68" s="28">
        <v>10</v>
      </c>
      <c r="E68" s="28">
        <f>+IF(((C68-B68)/'Resumen Región 4'!E3)*D68&gt;10,10,((C68-B68)/'Resumen Región 4'!E3)*D68)</f>
        <v>5.9866327180140031</v>
      </c>
      <c r="F68" s="148" t="s">
        <v>163</v>
      </c>
      <c r="G68" s="148"/>
      <c r="H68" s="148"/>
      <c r="I68" s="8"/>
      <c r="J68" s="8"/>
      <c r="K68" s="7"/>
      <c r="L68" s="7"/>
      <c r="M68" s="7"/>
      <c r="N68" s="7"/>
      <c r="O68" s="7"/>
    </row>
    <row r="69" spans="1:18" s="17" customFormat="1" ht="42" customHeight="1">
      <c r="A69" s="86" t="s">
        <v>130</v>
      </c>
      <c r="B69" s="87"/>
      <c r="C69" s="87"/>
      <c r="D69" s="87"/>
      <c r="E69" s="87"/>
      <c r="F69" s="87"/>
      <c r="G69" s="87"/>
      <c r="H69" s="88"/>
      <c r="I69" s="61"/>
      <c r="J69" s="61"/>
      <c r="K69" s="61"/>
      <c r="L69" s="61"/>
      <c r="M69" s="61"/>
      <c r="N69" s="61"/>
      <c r="O69" s="6"/>
      <c r="P69" s="6"/>
      <c r="Q69" s="6"/>
      <c r="R69" s="6"/>
    </row>
  </sheetData>
  <mergeCells count="50">
    <mergeCell ref="A63:A64"/>
    <mergeCell ref="A67:A68"/>
    <mergeCell ref="F67:H67"/>
    <mergeCell ref="F68:H68"/>
    <mergeCell ref="A56:A60"/>
    <mergeCell ref="F56:H56"/>
    <mergeCell ref="F57:H57"/>
    <mergeCell ref="F58:H58"/>
    <mergeCell ref="F59:H59"/>
    <mergeCell ref="F60:H60"/>
    <mergeCell ref="F41:H41"/>
    <mergeCell ref="A46:H46"/>
    <mergeCell ref="A48:A53"/>
    <mergeCell ref="D49:D53"/>
    <mergeCell ref="E49:E53"/>
    <mergeCell ref="F49:F53"/>
    <mergeCell ref="G49:G53"/>
    <mergeCell ref="H49:H53"/>
    <mergeCell ref="C33:G33"/>
    <mergeCell ref="A32:A33"/>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A69:H69"/>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s>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E1AB4DB0-5716-497D-87A1-FA4E6C16D81B}">
          <x14:formula1>
            <xm:f>Variables!$A$2:$A$3</xm:f>
          </x14:formula1>
          <xm:sqref>D30:G32 N45:Q45 C30:C34 E39:E42 N28:Q28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J10" sqref="J10"/>
    </sheetView>
  </sheetViews>
  <sheetFormatPr defaultColWidth="9.140625" defaultRowHeight="15"/>
  <cols>
    <col min="1" max="1" width="10.7109375" style="1" customWidth="1"/>
  </cols>
  <sheetData>
    <row r="1" spans="1:2">
      <c r="A1" s="1" t="s">
        <v>164</v>
      </c>
      <c r="B1" s="1" t="s">
        <v>165</v>
      </c>
    </row>
    <row r="2" spans="1:2">
      <c r="A2" s="1" t="s">
        <v>50</v>
      </c>
      <c r="B2" s="1">
        <v>1</v>
      </c>
    </row>
    <row r="3" spans="1:2">
      <c r="A3" s="1" t="s">
        <v>153</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2024-08-23T23:46:56Z</dcterms:modified>
  <cp:category/>
  <cp:contentStatus/>
</cp:coreProperties>
</file>